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G:\Securitisation\Thekwini Library Folder\Amber House Fund 7 Library\2025\02. May\"/>
    </mc:Choice>
  </mc:AlternateContent>
  <xr:revisionPtr revIDLastSave="0" documentId="8_{9F2F9845-0F50-410C-B352-FD9BE762B6DA}" xr6:coauthVersionLast="47" xr6:coauthVersionMax="47" xr10:uidLastSave="{00000000-0000-0000-0000-000000000000}"/>
  <bookViews>
    <workbookView xWindow="28680" yWindow="-120" windowWidth="29040" windowHeight="15720" xr2:uid="{5D55B437-0AF6-4226-8DE5-71F71E805E9D}"/>
  </bookViews>
  <sheets>
    <sheet name="QR - Amber House Fund 7" sheetId="1" r:id="rId1"/>
  </sheets>
  <definedNames>
    <definedName name="Employment_LinkRate">#REF!</definedName>
    <definedName name="Geographical_linkRate">#REF!</definedName>
    <definedName name="Income__linkRate">#REF!</definedName>
    <definedName name="IntOnly">#REF!</definedName>
    <definedName name="Loan">#REF!</definedName>
    <definedName name="Loan_linkRate">#REF!</definedName>
    <definedName name="LTV">#REF!</definedName>
    <definedName name="LTV__linkRate">#REF!</definedName>
    <definedName name="Maturity">#REF!</definedName>
    <definedName name="New_Table">#REF!</definedName>
    <definedName name="OLE_DB_Destination">#REF!</definedName>
    <definedName name="PTI_LinkRate">#REF!</definedName>
    <definedName name="Purpose">#REF!</definedName>
    <definedName name="Purpose_linkRate">#REF!</definedName>
    <definedName name="Year_Of_Origination">#REF!</definedName>
    <definedName name="YearOrigination">#REF!</definedName>
    <definedName name="Years_To_Maturi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87" i="1" l="1"/>
  <c r="C686" i="1"/>
  <c r="C685" i="1"/>
  <c r="E684" i="1"/>
  <c r="C684" i="1"/>
  <c r="C683" i="1"/>
  <c r="C682" i="1"/>
  <c r="C681" i="1"/>
  <c r="C680" i="1"/>
  <c r="E679" i="1"/>
  <c r="C679" i="1"/>
  <c r="C678" i="1"/>
  <c r="D688" i="1"/>
  <c r="E687" i="1" s="1"/>
  <c r="C677" i="1"/>
  <c r="C673" i="1"/>
  <c r="C672" i="1"/>
  <c r="E671" i="1"/>
  <c r="C671" i="1"/>
  <c r="E670" i="1"/>
  <c r="C670" i="1"/>
  <c r="C669" i="1"/>
  <c r="C668" i="1"/>
  <c r="C667" i="1"/>
  <c r="D674" i="1"/>
  <c r="C666" i="1"/>
  <c r="E662" i="1"/>
  <c r="C662" i="1"/>
  <c r="E661" i="1"/>
  <c r="C661" i="1"/>
  <c r="E660" i="1"/>
  <c r="C660" i="1"/>
  <c r="E659" i="1"/>
  <c r="C659" i="1"/>
  <c r="E658" i="1"/>
  <c r="C658" i="1"/>
  <c r="E657" i="1"/>
  <c r="C657" i="1"/>
  <c r="E656" i="1"/>
  <c r="C656" i="1"/>
  <c r="E655" i="1"/>
  <c r="C655" i="1"/>
  <c r="C651" i="1"/>
  <c r="C650" i="1"/>
  <c r="C649" i="1"/>
  <c r="C652" i="1" s="1"/>
  <c r="D646" i="1"/>
  <c r="E645" i="1" s="1"/>
  <c r="C645" i="1"/>
  <c r="C644" i="1"/>
  <c r="C640" i="1"/>
  <c r="C639" i="1"/>
  <c r="C372" i="1" s="1"/>
  <c r="C638" i="1"/>
  <c r="C641" i="1" s="1"/>
  <c r="E634" i="1"/>
  <c r="C634" i="1"/>
  <c r="E633" i="1"/>
  <c r="C633" i="1"/>
  <c r="C635" i="1" s="1"/>
  <c r="E630" i="1"/>
  <c r="E629" i="1"/>
  <c r="C629" i="1"/>
  <c r="E628" i="1"/>
  <c r="C628" i="1"/>
  <c r="E627" i="1"/>
  <c r="C627" i="1"/>
  <c r="E626" i="1"/>
  <c r="C626" i="1"/>
  <c r="E625" i="1"/>
  <c r="C625" i="1"/>
  <c r="E624" i="1"/>
  <c r="C624" i="1"/>
  <c r="E623" i="1"/>
  <c r="C623" i="1"/>
  <c r="E622" i="1"/>
  <c r="C622" i="1"/>
  <c r="E621" i="1"/>
  <c r="C621" i="1"/>
  <c r="E618" i="1"/>
  <c r="E617" i="1"/>
  <c r="C617" i="1"/>
  <c r="E616" i="1"/>
  <c r="C616" i="1"/>
  <c r="E615" i="1"/>
  <c r="C615" i="1"/>
  <c r="E614" i="1"/>
  <c r="C614" i="1"/>
  <c r="E613" i="1"/>
  <c r="C613" i="1"/>
  <c r="E612" i="1"/>
  <c r="C612" i="1"/>
  <c r="C605" i="1"/>
  <c r="C604" i="1"/>
  <c r="A553" i="1"/>
  <c r="C598" i="1"/>
  <c r="A583" i="1"/>
  <c r="F580" i="1"/>
  <c r="D553" i="1"/>
  <c r="E436" i="1"/>
  <c r="F550" i="1"/>
  <c r="D550" i="1"/>
  <c r="E547" i="1"/>
  <c r="C547" i="1"/>
  <c r="F544" i="1"/>
  <c r="D544" i="1"/>
  <c r="B539" i="1"/>
  <c r="B538" i="1"/>
  <c r="B537" i="1"/>
  <c r="B536" i="1"/>
  <c r="B535" i="1"/>
  <c r="B534" i="1"/>
  <c r="B533" i="1"/>
  <c r="B532" i="1"/>
  <c r="B540" i="1" s="1"/>
  <c r="F525" i="1"/>
  <c r="F513" i="1" s="1"/>
  <c r="E506" i="1"/>
  <c r="C506" i="1"/>
  <c r="E505" i="1"/>
  <c r="C505" i="1"/>
  <c r="C504" i="1"/>
  <c r="E503" i="1"/>
  <c r="C503" i="1"/>
  <c r="E502" i="1"/>
  <c r="C502" i="1"/>
  <c r="C501" i="1"/>
  <c r="B507" i="1"/>
  <c r="D507" i="1"/>
  <c r="C500" i="1"/>
  <c r="E486" i="1"/>
  <c r="E478" i="1"/>
  <c r="D454" i="1"/>
  <c r="D466" i="1" s="1"/>
  <c r="D477" i="1" s="1"/>
  <c r="D492" i="1" s="1"/>
  <c r="E452" i="1"/>
  <c r="B449" i="1"/>
  <c r="E448" i="1"/>
  <c r="D448" i="1"/>
  <c r="B448" i="1"/>
  <c r="E444" i="1"/>
  <c r="E454" i="1" s="1"/>
  <c r="E466" i="1" s="1"/>
  <c r="E477" i="1" s="1"/>
  <c r="E492" i="1" s="1"/>
  <c r="E443" i="1"/>
  <c r="E453" i="1" s="1"/>
  <c r="E465" i="1" s="1"/>
  <c r="E476" i="1" s="1"/>
  <c r="E491" i="1" s="1"/>
  <c r="D442" i="1"/>
  <c r="D452" i="1" s="1"/>
  <c r="D439" i="1"/>
  <c r="D449" i="1" s="1"/>
  <c r="D437" i="1"/>
  <c r="D447" i="1" s="1"/>
  <c r="D435" i="1"/>
  <c r="E431" i="1"/>
  <c r="D431" i="1" s="1"/>
  <c r="E430" i="1"/>
  <c r="E428" i="1"/>
  <c r="C387" i="1"/>
  <c r="C382" i="1" s="1"/>
  <c r="D354" i="1"/>
  <c r="B352" i="1"/>
  <c r="D352" i="1" s="1"/>
  <c r="B345" i="1"/>
  <c r="D345" i="1" s="1"/>
  <c r="B344" i="1"/>
  <c r="B343" i="1"/>
  <c r="B342" i="1"/>
  <c r="B341" i="1"/>
  <c r="B340" i="1"/>
  <c r="B339" i="1"/>
  <c r="B338" i="1"/>
  <c r="B337" i="1"/>
  <c r="D330" i="1"/>
  <c r="D324" i="1"/>
  <c r="D318" i="1"/>
  <c r="D316" i="1"/>
  <c r="C308" i="1"/>
  <c r="C404" i="1" s="1"/>
  <c r="C297" i="1"/>
  <c r="C323" i="1"/>
  <c r="D323" i="1" s="1"/>
  <c r="C322" i="1"/>
  <c r="C290" i="1"/>
  <c r="C317" i="1"/>
  <c r="C156" i="1"/>
  <c r="F153" i="1"/>
  <c r="C150" i="1"/>
  <c r="C148" i="1" s="1"/>
  <c r="C138" i="1"/>
  <c r="B138" i="1"/>
  <c r="C129" i="1"/>
  <c r="B129" i="1"/>
  <c r="B132" i="1" s="1"/>
  <c r="C119" i="1"/>
  <c r="B119" i="1"/>
  <c r="C110" i="1"/>
  <c r="B110" i="1"/>
  <c r="B113" i="1" s="1"/>
  <c r="B100" i="1"/>
  <c r="C100" i="1"/>
  <c r="B91" i="1"/>
  <c r="B94" i="1" s="1"/>
  <c r="C81" i="1"/>
  <c r="B81" i="1"/>
  <c r="B336" i="1"/>
  <c r="D47" i="1"/>
  <c r="F150" i="1"/>
  <c r="D325" i="1"/>
  <c r="E435" i="1"/>
  <c r="E437" i="1" s="1"/>
  <c r="E447" i="1" s="1"/>
  <c r="C663" i="1" l="1"/>
  <c r="C160" i="1"/>
  <c r="C163" i="1" s="1"/>
  <c r="C164" i="1" s="1"/>
  <c r="C674" i="1"/>
  <c r="E685" i="1"/>
  <c r="E644" i="1"/>
  <c r="E646" i="1" s="1"/>
  <c r="E678" i="1"/>
  <c r="E667" i="1"/>
  <c r="E668" i="1"/>
  <c r="E673" i="1"/>
  <c r="D317" i="1"/>
  <c r="C320" i="1"/>
  <c r="C507" i="1"/>
  <c r="E681" i="1"/>
  <c r="D290" i="1"/>
  <c r="C398" i="1"/>
  <c r="C400" i="1" s="1"/>
  <c r="C688" i="1"/>
  <c r="E672" i="1"/>
  <c r="E669" i="1"/>
  <c r="E666" i="1"/>
  <c r="E663" i="1"/>
  <c r="C630" i="1"/>
  <c r="E649" i="1"/>
  <c r="E635" i="1"/>
  <c r="E686" i="1"/>
  <c r="E683" i="1"/>
  <c r="E680" i="1"/>
  <c r="E677" i="1"/>
  <c r="E682" i="1"/>
  <c r="C326" i="1"/>
  <c r="D322" i="1"/>
  <c r="D326" i="1" s="1"/>
  <c r="C618" i="1"/>
  <c r="C646" i="1"/>
  <c r="B544" i="1"/>
  <c r="D641" i="1"/>
  <c r="E640" i="1" s="1"/>
  <c r="D9" i="1"/>
  <c r="E451" i="1"/>
  <c r="E501" i="1"/>
  <c r="E504" i="1"/>
  <c r="D331" i="1"/>
  <c r="C373" i="1"/>
  <c r="E550" i="1"/>
  <c r="F151" i="1"/>
  <c r="E429" i="1" s="1"/>
  <c r="C304" i="1"/>
  <c r="C310" i="1" s="1"/>
  <c r="E500" i="1"/>
  <c r="E507" i="1" s="1"/>
  <c r="D319" i="1"/>
  <c r="D320" i="1" s="1"/>
  <c r="D453" i="1"/>
  <c r="D465" i="1" s="1"/>
  <c r="D476" i="1" s="1"/>
  <c r="D491" i="1" s="1"/>
  <c r="E553" i="1"/>
  <c r="C602" i="1"/>
  <c r="E439" i="1"/>
  <c r="E449" i="1" s="1"/>
  <c r="F553" i="1"/>
  <c r="C296" i="1"/>
  <c r="C301" i="1" s="1"/>
  <c r="D652" i="1"/>
  <c r="E650" i="1" s="1"/>
  <c r="F148" i="1" l="1"/>
  <c r="F163" i="1" s="1"/>
  <c r="E651" i="1"/>
  <c r="E652" i="1" s="1"/>
  <c r="E638" i="1"/>
  <c r="C312" i="1"/>
  <c r="E464" i="1"/>
  <c r="E475" i="1" s="1"/>
  <c r="E490" i="1" s="1"/>
  <c r="E445" i="1"/>
  <c r="E455" i="1" s="1"/>
  <c r="D429" i="1"/>
  <c r="C328" i="1"/>
  <c r="E674" i="1"/>
  <c r="E639" i="1"/>
  <c r="E688" i="1"/>
  <c r="C403" i="1"/>
  <c r="C407" i="1" s="1"/>
  <c r="D328" i="1" l="1"/>
  <c r="D332" i="1" s="1"/>
  <c r="C332" i="1"/>
  <c r="D464" i="1"/>
  <c r="D475" i="1" s="1"/>
  <c r="D490" i="1" s="1"/>
  <c r="D445" i="1"/>
  <c r="D455" i="1" s="1"/>
  <c r="E458" i="1"/>
  <c r="E432" i="1"/>
  <c r="E440" i="1" s="1"/>
  <c r="E450" i="1" s="1"/>
  <c r="E641" i="1"/>
  <c r="E459" i="1" l="1"/>
  <c r="E460" i="1"/>
</calcChain>
</file>

<file path=xl/sharedStrings.xml><?xml version="1.0" encoding="utf-8"?>
<sst xmlns="http://schemas.openxmlformats.org/spreadsheetml/2006/main" count="907" uniqueCount="582">
  <si>
    <r>
      <rPr>
        <b/>
        <sz val="16"/>
        <color rgb="FFFF6600"/>
        <rFont val="Arial"/>
        <family val="2"/>
      </rPr>
      <t>Amber House Fund 7 (RF) Ltd</t>
    </r>
    <r>
      <rPr>
        <b/>
        <sz val="16"/>
        <color theme="1" tint="0.499984740745262"/>
        <rFont val="Arial"/>
        <family val="2"/>
      </rPr>
      <t xml:space="preserve"> </t>
    </r>
    <r>
      <rPr>
        <b/>
        <sz val="16"/>
        <color theme="0"/>
        <rFont val="Arial"/>
        <family val="2"/>
      </rPr>
      <t>Investor Report</t>
    </r>
  </si>
  <si>
    <t>South Africa</t>
  </si>
  <si>
    <t>DEAL INFORMATION</t>
  </si>
  <si>
    <t>Objective of the Programme</t>
  </si>
  <si>
    <t>Amber House Fund 7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</si>
  <si>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</si>
  <si>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</si>
  <si>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</si>
  <si>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</si>
  <si>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</si>
  <si>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</si>
  <si>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</si>
  <si>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</si>
  <si>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</si>
  <si>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</si>
  <si>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</si>
  <si>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The Thekwini Warehousing Conduit (RF) Ltd</t>
  </si>
  <si>
    <t>South African Mortgage Fund (RF) Ltd</t>
  </si>
  <si>
    <t xml:space="preserve">South African Mortgage Fund 1 (RF) Ltd </t>
  </si>
  <si>
    <t>Main Street 65 (Pty) Ltd</t>
  </si>
  <si>
    <t>Directors</t>
  </si>
  <si>
    <t>https://www.sahomeloans.com/investors</t>
  </si>
  <si>
    <t>Rating agency</t>
  </si>
  <si>
    <t>Moodys Investors Service Limited</t>
  </si>
  <si>
    <t>AMBER HOUSE FUND 7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</si>
  <si>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</si>
  <si>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</si>
  <si>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</si>
  <si>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</si>
  <si>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</si>
  <si>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</si>
  <si>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</si>
  <si>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</si>
  <si>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</si>
  <si>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</si>
  <si>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</si>
  <si>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</si>
  <si>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Current notes in issue (pre quarterly redemption)</t>
  </si>
  <si>
    <t>Current notes in issue (post quarterly redemption)</t>
  </si>
  <si>
    <t>Currency of underlying Assets, Notes and Facilities</t>
  </si>
  <si>
    <t>ZAR</t>
  </si>
  <si>
    <t>REDRAW RESERVE</t>
  </si>
  <si>
    <t>Purpose of Redraw Reserve</t>
  </si>
  <si>
    <t>The Redraw Reserve is established to fund Further Advances, Further Loans and the purchase of the right to repayment of Redraws.</t>
  </si>
  <si>
    <t>Total Size of Redraw reserve</t>
  </si>
  <si>
    <t>Amount drawn under Redraw reserve</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</si>
  <si>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</si>
  <si>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</si>
  <si>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</si>
  <si>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</si>
  <si>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</si>
  <si>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</si>
  <si>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</si>
  <si>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</si>
  <si>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</si>
  <si>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</si>
  <si>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</si>
  <si>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</si>
  <si>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</si>
  <si>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</si>
  <si>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</si>
  <si>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</si>
  <si>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</si>
  <si>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</si>
  <si>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</si>
  <si>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</si>
  <si>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Rating of provider</t>
  </si>
  <si>
    <t>Aaa.za</t>
  </si>
  <si>
    <t>Required rating</t>
  </si>
  <si>
    <t>Aa3.za</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</si>
  <si>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</si>
  <si>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</si>
  <si>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</si>
  <si>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</si>
  <si>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</si>
  <si>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</si>
  <si>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</si>
  <si>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</si>
  <si>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</si>
  <si>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</si>
  <si>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</si>
  <si>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</si>
  <si>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</si>
  <si>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A1</t>
  </si>
  <si>
    <t>Class A2</t>
  </si>
  <si>
    <t>ISIN Code</t>
  </si>
  <si>
    <t>ZAG000167198</t>
  </si>
  <si>
    <t>ZAG000175845</t>
  </si>
  <si>
    <t>JSE Listing Code</t>
  </si>
  <si>
    <t>AHF7A1</t>
  </si>
  <si>
    <t>AHF7A2</t>
  </si>
  <si>
    <t>Coupon Rate</t>
  </si>
  <si>
    <t>1.60% above 3-month JIBAR</t>
  </si>
  <si>
    <t>Coupon Step-up Rate</t>
  </si>
  <si>
    <t>2.08% above 3-month JIBAR</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</si>
  <si>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</si>
  <si>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</si>
  <si>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</si>
  <si>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</si>
  <si>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</si>
  <si>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</si>
  <si>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</si>
  <si>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</si>
  <si>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</si>
  <si>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</si>
  <si>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</si>
  <si>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</si>
  <si>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Current Moodys rating</t>
  </si>
  <si>
    <t>Class B1</t>
  </si>
  <si>
    <t>Class B2</t>
  </si>
  <si>
    <t>ZAG000167214</t>
  </si>
  <si>
    <t>ZAG000175886</t>
  </si>
  <si>
    <t>AHF7B1</t>
  </si>
  <si>
    <t>AHF7B2</t>
  </si>
  <si>
    <t>2.20% above 3-month JIBAR</t>
  </si>
  <si>
    <t>2.05% above 3-month JIBAR</t>
  </si>
  <si>
    <t>2.86% above 3-month JIBAR</t>
  </si>
  <si>
    <t>2.67% above 3-month JIBAR</t>
  </si>
  <si>
    <t>Class C1</t>
  </si>
  <si>
    <t>Class C2</t>
  </si>
  <si>
    <t>ZAG000167180</t>
  </si>
  <si>
    <t>ZAG000175894</t>
  </si>
  <si>
    <t>AHF7C1</t>
  </si>
  <si>
    <t>AHF7C2</t>
  </si>
  <si>
    <t>2.60% above 3-month JIBAR</t>
  </si>
  <si>
    <t>2.41% above 3-month JIBAR</t>
  </si>
  <si>
    <t>Aa1.za</t>
  </si>
  <si>
    <t>Class D1</t>
  </si>
  <si>
    <t>Class D2</t>
  </si>
  <si>
    <t>ZAG000167206</t>
  </si>
  <si>
    <t>ZAG000175837</t>
  </si>
  <si>
    <t>AHF7D1</t>
  </si>
  <si>
    <t>AHF7D2</t>
  </si>
  <si>
    <t>6.00% above 3-month JIBAR</t>
  </si>
  <si>
    <t>5.50% above 3-month JIBAR</t>
  </si>
  <si>
    <t>unrated</t>
  </si>
  <si>
    <t>(*) Credit enhancement is expressed as a % of the total deal size (i.e. total funding base comprising of the notes outstanding and the value of the subordinated loan)</t>
  </si>
  <si>
    <t xml:space="preserve"> </t>
  </si>
  <si>
    <t>In terms of sections 6.36-6.38 of the Debt Listing Requirements, there were no repurcases of debt securities in the period under review</t>
  </si>
  <si>
    <t>QUARTERLY CASH FLOWS (PRIORITY OF PAYMENTS)</t>
  </si>
  <si>
    <t>Monies received during period</t>
  </si>
  <si>
    <t>Ancillary Disclosure</t>
  </si>
  <si>
    <t>Total Funds at Determination Date</t>
  </si>
  <si>
    <t>BONDHOLDERS AND SUBORDINATED DEBT PROVIDERS</t>
  </si>
  <si>
    <t>Funds available in the Transaction Account</t>
  </si>
  <si>
    <t>Prefunding utilised</t>
  </si>
  <si>
    <t>Funds available from Permitted Investments:</t>
  </si>
  <si>
    <t>Unutilised Redraw and Arrears Reserves</t>
  </si>
  <si>
    <t>Unutilised Reserve Fund</t>
  </si>
  <si>
    <t>Cash on Call (including redraw reserve)</t>
  </si>
  <si>
    <t>Investments to mature</t>
  </si>
  <si>
    <t>PRINCIPAL COLLECTIONS</t>
  </si>
  <si>
    <t>Other</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</si>
  <si>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</si>
  <si>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</si>
  <si>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</si>
  <si>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</si>
  <si>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</si>
  <si>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</si>
  <si>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</si>
  <si>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</si>
  <si>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r>
      <t>Less: Excluded Items</t>
    </r>
    <r>
      <rPr>
        <sz val="9"/>
        <rFont val="Arial"/>
        <family val="2"/>
      </rPr>
      <t xml:space="preserve"> (including Pre-funding not utilised by the Determination Date)</t>
    </r>
  </si>
  <si>
    <t>Less: Other movements</t>
  </si>
  <si>
    <t>Total Cash Available for Distribution</t>
  </si>
  <si>
    <t>AVAILABLE PRINCIPAL</t>
  </si>
  <si>
    <t>Monies allocated during period</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</si>
  <si>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</si>
  <si>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</si>
  <si>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</si>
  <si>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</si>
  <si>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</si>
  <si>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</si>
  <si>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</si>
  <si>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</si>
  <si>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</si>
  <si>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</si>
  <si>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</si>
  <si>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</si>
  <si>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</si>
  <si>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</si>
  <si>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</si>
  <si>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the redraw reserve</t>
  </si>
  <si>
    <t>8.1.11 Portion used to fund reserve fund and redraw reserve required amount + additonal start-up loan</t>
  </si>
  <si>
    <t>Total Assets</t>
  </si>
  <si>
    <t>PRINCIPAL DEFICIENCY</t>
  </si>
  <si>
    <t>EXCESS SPREAD BREAKDOWN</t>
  </si>
  <si>
    <t>Amount</t>
  </si>
  <si>
    <t>% of OB of Notes</t>
  </si>
  <si>
    <t>Interest received from customers</t>
  </si>
  <si>
    <t>Interest received investments &amp; derivatives</t>
  </si>
  <si>
    <t>Unpaid preference dividend (prior quarter investments)</t>
  </si>
  <si>
    <t>Total interest received &amp; other income</t>
  </si>
  <si>
    <t>Senior expenses</t>
  </si>
  <si>
    <t>Interest paid to noteholders (including payments to swap counterparties)</t>
  </si>
  <si>
    <t>Net decrease/ (increase) in arrears reserve</t>
  </si>
  <si>
    <t xml:space="preserve">Other </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</si>
  <si>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</si>
  <si>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</si>
  <si>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</si>
  <si>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</si>
  <si>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</si>
  <si>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</si>
  <si>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</si>
  <si>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</si>
  <si>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</si>
  <si>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</si>
  <si>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</si>
  <si>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2020/11/23 (Note A1)</t>
  </si>
  <si>
    <t>2021/02/22 (Note A1)</t>
  </si>
  <si>
    <t>2021/05/21 (Note A1, A2)</t>
  </si>
  <si>
    <t>2021/08/23 (Note A1, A2)</t>
  </si>
  <si>
    <t>2021/11/22 (Note A1, A2)</t>
  </si>
  <si>
    <t>2022/02/21 (Note A1, A2)</t>
  </si>
  <si>
    <t>2022/05/23 (Note A1, A2)</t>
  </si>
  <si>
    <t>2022/08/22 (Note A1, A2)</t>
  </si>
  <si>
    <t>2022/11/21 (Note A1, A2)</t>
  </si>
  <si>
    <t>2023/02/21 (Note A1, A2)</t>
  </si>
  <si>
    <t>2023/05/22 (Note A1, A2)</t>
  </si>
  <si>
    <t>2023/08/21 (Note A1, A2)</t>
  </si>
  <si>
    <t>2023/11/21 (Note A1, A2)</t>
  </si>
  <si>
    <t>2024/02/21 (Note A1, A2)</t>
  </si>
  <si>
    <t>2024/05/21 (Note A1, A2)</t>
  </si>
  <si>
    <t>2024/08/21 (Note A1, A2)</t>
  </si>
  <si>
    <t>2024/11/21 (Note A1, A2)</t>
  </si>
  <si>
    <t>2025/02/21 (Note A1, A2)</t>
  </si>
  <si>
    <t>2025/05/21 (Note A1, A2)</t>
  </si>
  <si>
    <t>Maturity Analysis</t>
  </si>
  <si>
    <t>The notes are expected to be redemeed on each notes' respective Coupon Step-up Date, representing the earliest date on which the Issuer has the contractual right repay the full principal balance outstanding on the notes. In respect of all notes issued under the programme, the scheduled maturity date is 21 August 2025.</t>
  </si>
  <si>
    <t>ASSET INFORMATION</t>
  </si>
  <si>
    <t>Loan Pool Stratification</t>
  </si>
  <si>
    <t>Current portfolio</t>
  </si>
  <si>
    <t>Previous Quarter</t>
  </si>
  <si>
    <t>Original portfolio</t>
  </si>
  <si>
    <t>Asset Covenants</t>
  </si>
  <si>
    <t>Total number of loans</t>
  </si>
  <si>
    <t>Aggregate current balance</t>
  </si>
  <si>
    <t>Largest current balance</t>
  </si>
  <si>
    <t>Average current balance</t>
  </si>
  <si>
    <t>Weighted Average Committed LTV</t>
  </si>
  <si>
    <t>Weighted Average Current LTV</t>
  </si>
  <si>
    <t>Weighted Average Credit PTI</t>
  </si>
  <si>
    <t>% Payroll Deduction (minimum)</t>
  </si>
  <si>
    <t>% Payroll deduction opt-out</t>
  </si>
  <si>
    <t>% Self Employed</t>
  </si>
  <si>
    <t xml:space="preserve">% Non-Owner Occupied </t>
  </si>
  <si>
    <t>% Edge Loans</t>
  </si>
  <si>
    <t>Weighted Average Yield</t>
  </si>
  <si>
    <t>Weighted Average seasoning (in months)</t>
  </si>
  <si>
    <t>Weighted Average term to maturity (in years)</t>
  </si>
  <si>
    <t>Maximum maturity (in years)</t>
  </si>
  <si>
    <t>Number of Loans (Borrowers)</t>
  </si>
  <si>
    <t>Beginning of the reporting period</t>
  </si>
  <si>
    <t>Cancelled or Transferred Loans</t>
  </si>
  <si>
    <t>Qualifying Assets Purchased</t>
  </si>
  <si>
    <t>Bad debts written off</t>
  </si>
  <si>
    <t>Recoverable bad debts written off</t>
  </si>
  <si>
    <t>End of reporting period</t>
  </si>
  <si>
    <r>
      <t>Amounts</t>
    </r>
    <r>
      <rPr>
        <sz val="11"/>
        <rFont val="Arial"/>
        <family val="2"/>
      </rPr>
      <t xml:space="preserve">   </t>
    </r>
  </si>
  <si>
    <t>Beginning of reporting period</t>
  </si>
  <si>
    <t>Additional Home Loans acquired</t>
  </si>
  <si>
    <t>Instalment Received</t>
  </si>
  <si>
    <t>Prepayments</t>
  </si>
  <si>
    <t>Recoverable bad debt</t>
  </si>
  <si>
    <t>Redraw and Further Advance</t>
  </si>
  <si>
    <t>Further Loans</t>
  </si>
  <si>
    <t>Net capital brought forward</t>
  </si>
  <si>
    <t>add: Interest accrued</t>
  </si>
  <si>
    <t>Reconciliation to Note Balance</t>
  </si>
  <si>
    <t>Asset balance at the end of the reporting period</t>
  </si>
  <si>
    <t>add: portion of note proceeds used to fund the Reserve Fund and Redraw Reserve</t>
  </si>
  <si>
    <t xml:space="preserve">add: net capital retained </t>
  </si>
  <si>
    <t>less: amounts released from Arrears Reserve Fund</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</si>
  <si>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</si>
  <si>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</si>
  <si>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</si>
  <si>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</si>
  <si>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</si>
  <si>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</si>
  <si>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</si>
  <si>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</si>
  <si>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</si>
  <si>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on or before 21 August 2025, 3.50% of the princ bal of HL are &gt; 3 months in arrears</t>
  </si>
  <si>
    <t>No</t>
  </si>
  <si>
    <t>Reserve Fund is funded to the Reserve Fund Required Amount</t>
  </si>
  <si>
    <t>Arrears Reserve is funded to the Arrears Reserve Required Amount and the Payroll Deduction Reserve is funded to the Payroll Deduction Reserve Required Amount</t>
  </si>
  <si>
    <t>Redraw Reserve is funded to the Redraw Reserve Required Amount</t>
  </si>
  <si>
    <t>Principal Deficiency?</t>
  </si>
  <si>
    <t>Enforcement notice given by Security SPV in effect?</t>
  </si>
  <si>
    <t>the date on which SAHL is replaced as Servicer; and</t>
  </si>
  <si>
    <t xml:space="preserve">Latest Coupon step up date of notes </t>
  </si>
  <si>
    <t>Cumulative Loss Trigger Event</t>
  </si>
  <si>
    <t>Trigger is breached when cumulative loss &gt;= 0.5% of principal balance of notes at most recent issue date</t>
  </si>
  <si>
    <t>Class B Principal Lock Out (only applicable if there are Class A Notes outstanding)</t>
  </si>
  <si>
    <t>Interest payment date prior to Coupon step up date</t>
  </si>
  <si>
    <t>Class (B+C+D) as % of Principal Outstanding of all Notes &lt;2x most recent Issue Date</t>
  </si>
  <si>
    <t>Class (B+C+D) as % of (A+B+C+D)&lt;2x Issue</t>
  </si>
  <si>
    <t>Principal Outstanding of all Notes &lt; 10% Principal Outstanding at most recent Issue Date</t>
  </si>
  <si>
    <t>Principal deficiency?</t>
  </si>
  <si>
    <t>Agg balances arrears &gt;2.5month&gt;3.5% of HL Pool</t>
  </si>
  <si>
    <t>Class (B+C+D) Notes &lt; 2x largest HL</t>
  </si>
  <si>
    <t>Arrears Reserve is funded to the Arrears Reserve Required Amount</t>
  </si>
  <si>
    <t>Payroll Deduction Reserve is funded to the Payroll Deduction Reserve Required Amount</t>
  </si>
  <si>
    <t>the date on which SAHL is replaced as Servicer</t>
  </si>
  <si>
    <t>Class C Principal Lock Out</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</si>
  <si>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</si>
  <si>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</si>
  <si>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</si>
  <si>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</si>
  <si>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</si>
  <si>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</si>
  <si>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</si>
  <si>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</si>
  <si>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</si>
  <si>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</si>
  <si>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</si>
  <si>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</si>
  <si>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and/or eligibility criteria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</si>
  <si>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</si>
  <si>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</si>
  <si>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</si>
  <si>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</si>
  <si>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</si>
  <si>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</si>
  <si>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</si>
  <si>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</si>
  <si>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Asset covenants and/or eligibility breached (see table above)?</t>
  </si>
  <si>
    <t>Originated by SAHL &amp; final repayment of HL &lt; 2yrs prior to Final Redemption of Notes</t>
  </si>
  <si>
    <t>Fully funded Liquidity Facility or Available Internal Liquidity Funds/ Redraw Reserve</t>
  </si>
  <si>
    <t>Arrears reserve not funded?</t>
  </si>
  <si>
    <t>Class A Notes outstanding?</t>
  </si>
  <si>
    <t>Rating Agency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</si>
  <si>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</si>
  <si>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</si>
  <si>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</si>
  <si>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Fully funded Liquidity Facility or Available Internal Liquidity Funds</t>
  </si>
  <si>
    <t>Use Principal Collections to acquire such Additional Home Loans or the positive balance in Capital Reserve</t>
  </si>
  <si>
    <t>Each Additional Home Loan is fully performing?</t>
  </si>
  <si>
    <t>ARREARS BREAKDOWN</t>
  </si>
  <si>
    <t>Arrear Bucket</t>
  </si>
  <si>
    <t>Number of Loans</t>
  </si>
  <si>
    <t>% of Total Number of Loans</t>
  </si>
  <si>
    <t>Balance of Loans</t>
  </si>
  <si>
    <t>% of Total Balance of Loans</t>
  </si>
  <si>
    <t>Performing</t>
  </si>
  <si>
    <t>&lt;= 1 month in Arrears</t>
  </si>
  <si>
    <t>1-2 months in Arrears</t>
  </si>
  <si>
    <t>2-3 months in Arrears</t>
  </si>
  <si>
    <t>3 - 6 months in Arrears</t>
  </si>
  <si>
    <t>&gt; 6 months in Arrears</t>
  </si>
  <si>
    <t>Technical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</si>
  <si>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</si>
  <si>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</si>
  <si>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</si>
  <si>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</si>
  <si>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</si>
  <si>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</si>
  <si>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</si>
  <si>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</si>
  <si>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</si>
  <si>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</si>
  <si>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</si>
  <si>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</si>
  <si>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Closed</t>
  </si>
  <si>
    <t>Recovered and Closed</t>
  </si>
  <si>
    <t>Written Off to Bad Debt</t>
  </si>
  <si>
    <t>Sold out</t>
  </si>
  <si>
    <t>Disposal of NPL</t>
  </si>
  <si>
    <t>Other (*)</t>
  </si>
  <si>
    <t>Non Defaulted Loans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</si>
  <si>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</si>
  <si>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</si>
  <si>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</si>
  <si>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</si>
  <si>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</si>
  <si>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</si>
  <si>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</si>
  <si>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</si>
  <si>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</si>
  <si>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</si>
  <si>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</si>
  <si>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</si>
  <si>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</si>
  <si>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in current period</t>
  </si>
  <si>
    <t>Number of NPLs sold in current period</t>
  </si>
  <si>
    <t>Value of NPL Losses realised in current period</t>
  </si>
  <si>
    <t>Number of NPL Losses realised in current period</t>
  </si>
  <si>
    <t xml:space="preserve">Loss severity </t>
  </si>
  <si>
    <t>Balance of NPLs sold to date</t>
  </si>
  <si>
    <t>Number of NPLs sold to date</t>
  </si>
  <si>
    <t>Value of NPL Losses realised to date**</t>
  </si>
  <si>
    <t>Number of NPL Losses realised to date</t>
  </si>
  <si>
    <t xml:space="preserve">*The cumulative loss table above excludes losses from the sale of NPLs. Losses from the sale of NPLs are included in the next table.  </t>
  </si>
  <si>
    <t>The cumulative loss % calculated in the Triggers section above includes both losses from bad debt write-offs and losses from the sale of NPLs.</t>
  </si>
  <si>
    <t xml:space="preserve">** A prior period error has been corrected in this quarter. Realised losses on the sale of NPLs was double counted in the February 2025 and November 2024 QRs. </t>
  </si>
  <si>
    <t>HOME LOAN PORTFOLIO PREPAYMENT RATE</t>
  </si>
  <si>
    <t>Constant prepayment rates (CPR)*</t>
  </si>
  <si>
    <t>Quarter 1 (Nov 2020)</t>
  </si>
  <si>
    <t>Quarter 2 (Feb 2021)</t>
  </si>
  <si>
    <t>Quarter 3 (May 2021)</t>
  </si>
  <si>
    <t>Quarter 4 (Aug 2021)</t>
  </si>
  <si>
    <t>Quarter 5 (Nov 2021)</t>
  </si>
  <si>
    <t>Quarter 6 (Feb 2022)</t>
  </si>
  <si>
    <t>Quarter 7 (May 2022)</t>
  </si>
  <si>
    <t>Quarter 8 (Aug 2022)</t>
  </si>
  <si>
    <t>Quarter 9 (Nov 2022)</t>
  </si>
  <si>
    <t>Quarter 10 (Feb 2023)</t>
  </si>
  <si>
    <t>Quarter 11 (May 2023)</t>
  </si>
  <si>
    <t>Quarter 12 (August 2023)</t>
  </si>
  <si>
    <t>Quarter 13 (November 2023)</t>
  </si>
  <si>
    <t>Quarter 14 (February 2024)</t>
  </si>
  <si>
    <t>Quarter 15 (May 2024)</t>
  </si>
  <si>
    <t>Quarter 16 (August 2024)</t>
  </si>
  <si>
    <t>Quarter 17 (November 2024)</t>
  </si>
  <si>
    <t>Quarter 18 (February 2025)</t>
  </si>
  <si>
    <t>Quarter 19 (May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</si>
  <si>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</si>
  <si>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</si>
  <si>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</si>
  <si>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</si>
  <si>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</si>
  <si>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 quarter</t>
  </si>
  <si>
    <t>Cumulative*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</si>
  <si>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</si>
  <si>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</si>
  <si>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</si>
  <si>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</si>
  <si>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</si>
  <si>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Reason for repurchase</t>
  </si>
  <si>
    <t>Discretionary sales</t>
  </si>
  <si>
    <t>List the reason for repurchase</t>
  </si>
  <si>
    <t>Non-performing</t>
  </si>
  <si>
    <t>Total (value)</t>
  </si>
  <si>
    <t>* Cumulative repurchases since most recent refinance and includes current quarter</t>
  </si>
  <si>
    <t>** repurchases are done in the ordinary course of business in accordance with 6.81 of the Debt Listing Requirements to ensure ongoing compliance with the transaction's eligibility criteria and portfolio covenants. All home loans were eligible at the date of purchase. Repurchases are typically required due to changes to the characteristics of the loan</t>
  </si>
  <si>
    <t>HOME LOAN PORTFOLIO DISTRIBUTIONS</t>
  </si>
  <si>
    <t>Loan margin (%)</t>
  </si>
  <si>
    <t>Loan Balance</t>
  </si>
  <si>
    <t>% Balance</t>
  </si>
  <si>
    <t>% Number</t>
  </si>
  <si>
    <t>&lt; 2.5%</t>
  </si>
  <si>
    <t>&gt;= 2.5 &lt;= 2.8%</t>
  </si>
  <si>
    <t>&gt; 2.8 &lt;= 3.2%</t>
  </si>
  <si>
    <t>&gt; 3.2&lt;= 3.8%</t>
  </si>
  <si>
    <t>&gt; 3.8&lt;= 4.2%</t>
  </si>
  <si>
    <t>&gt; 4.2%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</si>
  <si>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</si>
  <si>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</si>
  <si>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</si>
  <si>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</si>
  <si>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</si>
  <si>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</si>
  <si>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</si>
  <si>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</si>
  <si>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</si>
  <si>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</si>
  <si>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</si>
  <si>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</si>
  <si>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</si>
  <si>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</si>
  <si>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</si>
  <si>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</si>
  <si>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</si>
  <si>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</si>
  <si>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</si>
  <si>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</si>
  <si>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</si>
  <si>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</si>
  <si>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</si>
  <si>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</si>
  <si>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</si>
  <si>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&lt;=2014</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</si>
  <si>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</si>
  <si>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</si>
  <si>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</si>
  <si>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</si>
  <si>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</si>
  <si>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</si>
  <si>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</si>
  <si>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</si>
  <si>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</si>
  <si>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</si>
  <si>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</si>
  <si>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</si>
  <si>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</si>
  <si>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</si>
  <si>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</si>
  <si>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</si>
  <si>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</si>
  <si>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</si>
  <si>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</si>
  <si>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</si>
  <si>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</si>
  <si>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</si>
  <si>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</si>
  <si>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</si>
  <si>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</si>
  <si>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</si>
  <si>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</si>
  <si>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</si>
  <si>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</si>
  <si>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</si>
  <si>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</si>
  <si>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</si>
  <si>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</si>
  <si>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</si>
  <si>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</si>
  <si>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</si>
  <si>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</si>
  <si>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</si>
  <si>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</si>
  <si>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</si>
  <si>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</si>
  <si>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Interest on Class A Notes</t>
  </si>
  <si>
    <t>(a) Interest in respect of Class A1 Notes</t>
  </si>
  <si>
    <t>(b) Interest in respect of Class A2 Notes</t>
  </si>
  <si>
    <t>(c) Interest in respect of Class A3 Notes</t>
  </si>
  <si>
    <t>8.B Notes (not principal) – no Class B Interest Deferral Event</t>
  </si>
  <si>
    <t>(a) Interest in respect of Class B1 Notes</t>
  </si>
  <si>
    <t>(b) Interest in respect of Class B2 Notes</t>
  </si>
  <si>
    <t>9. C Notes (not principal) – no Class C Interest Deferral Event</t>
  </si>
  <si>
    <t>(a) Interest in respect of Class C1 Notes</t>
  </si>
  <si>
    <t>(b) Interest in respect of Class C2 Notes</t>
  </si>
  <si>
    <t>(c) Subordinated Servicing Fee of substitute Servicer</t>
  </si>
  <si>
    <t>10. Reserve Fund Required Amount</t>
  </si>
  <si>
    <t>(a) Payment for Reserve Fund Required Amount</t>
  </si>
  <si>
    <t>11. D Notes (not principal) – no Class D Interest Deferral Event</t>
  </si>
  <si>
    <t>(a) Interest in respect of Class D1 Notes</t>
  </si>
  <si>
    <t>(b) Interest in respect of Class D2 Notes</t>
  </si>
  <si>
    <t>12. Repayment of Liquidity Facility</t>
  </si>
  <si>
    <t xml:space="preserve">(a) To repay all principal amounts outstanding under the Liquidity Facility </t>
  </si>
  <si>
    <t>13. Redraws Reserve</t>
  </si>
  <si>
    <t>a) Pay or provide for Redraw Reserve Required Amount</t>
  </si>
  <si>
    <t>14. Redraws</t>
  </si>
  <si>
    <t>(a) pay or provide for repayment of Redraws</t>
  </si>
  <si>
    <t xml:space="preserve">15. Further Advances </t>
  </si>
  <si>
    <t xml:space="preserve">(a) Further Advances made </t>
  </si>
  <si>
    <t>16. Further Loans and additional home loans</t>
  </si>
  <si>
    <t>(a)  Further Loans made</t>
  </si>
  <si>
    <t xml:space="preserve">(b) Purchase of Additional Home Loans </t>
  </si>
  <si>
    <t>(c) Capital Reserve fund for Further Loans and Additional Home loans</t>
  </si>
  <si>
    <t>17. Notes (principal) - Class A Notes outstanding</t>
  </si>
  <si>
    <t>(a) Class A Capital Redemption Amount</t>
  </si>
  <si>
    <t>18. Arrears Reserve - Fund Required Amount</t>
  </si>
  <si>
    <t>(a) Payment for Arrears Reserve Fund Required Amount</t>
  </si>
  <si>
    <t>(b) Payment for Payroll Deduction Reserve Required Amount</t>
  </si>
  <si>
    <t>19. Notes (principal) - No Class A Notes outstanding</t>
  </si>
  <si>
    <t>(a) Class B Redemption Amount</t>
  </si>
  <si>
    <t>(b) Class C Redemption Amount</t>
  </si>
  <si>
    <t>(c) Class D Redemption Amount</t>
  </si>
  <si>
    <t>20. B Notes (not principal) – Class B Interest Deferral Event</t>
  </si>
  <si>
    <t>(a) Interest payable in respect of the Class B Notes</t>
  </si>
  <si>
    <t>21. Notes (principal) - No Class B Notes outstanding</t>
  </si>
  <si>
    <t>(a) Class C Redemption Amount</t>
  </si>
  <si>
    <t xml:space="preserve">(b) Class D Redemption Amount </t>
  </si>
  <si>
    <t>22. C Notes (not principal) – Class C Interest Deferral Event</t>
  </si>
  <si>
    <t>(a) Interest payable in respect of the Class C Notes</t>
  </si>
  <si>
    <t>23. Derivative termination amounts</t>
  </si>
  <si>
    <t>(a) Pay or provide for derivative termination amounts</t>
  </si>
  <si>
    <t>24. Derivative counterparty prepayment fee</t>
  </si>
  <si>
    <t>(a) Prepayment Fee due and payable to any Derivative Counterparty</t>
  </si>
  <si>
    <t>25. Notes (principal) - No Class C Notes outstanding</t>
  </si>
  <si>
    <t>(a) Class D Redemption Amount</t>
  </si>
  <si>
    <t>26. D Notes (not principal) – Class D Interest Deferral Event</t>
  </si>
  <si>
    <t>(a) Interest payable in respect of the Class D Notes</t>
  </si>
  <si>
    <t>27. Notes (Principal) – failure to exercise Call Option (Coupon Step-Up Date)</t>
  </si>
  <si>
    <t>(a) Class A Redemption Amount</t>
  </si>
  <si>
    <t>(b) Class B Redemption Amount</t>
  </si>
  <si>
    <t>(c) Class C Redemption Amount</t>
  </si>
  <si>
    <t>(d) Class D Redemption Amount</t>
  </si>
  <si>
    <t xml:space="preserve">28. Subordinated Servicing Fee </t>
  </si>
  <si>
    <t xml:space="preserve">(a) Pay Subordinated Servicing Fee </t>
  </si>
  <si>
    <t>29. Start-Up Loan (not principal)</t>
  </si>
  <si>
    <t>(a) Interest in respect of the Start-Up Loan</t>
  </si>
  <si>
    <t>30. Management Fee - Substitute Servicer (if applicable)</t>
  </si>
  <si>
    <t>(a) Pay Management Fee to the Substitute Servicer</t>
  </si>
  <si>
    <t>31.Start-Up Loan (principal)</t>
  </si>
  <si>
    <t>(a) Capital payment</t>
  </si>
  <si>
    <t>32. Dividend to Preference Shareholder</t>
  </si>
  <si>
    <t>(a) Pay or provide dividend to Preference Shareholder</t>
  </si>
  <si>
    <t>33. Owner Trust &amp; Permitted Investments</t>
  </si>
  <si>
    <t>(a) Permitted Investments.</t>
  </si>
  <si>
    <t>(b) Dividend to ordinary shareholder of Issuer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</si>
</sst>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_(* \(#,##0.00\);_(* &quot;-&quot;??_);_(@_)"/>
    <numFmt numFmtId="164" formatCode="[$-F800]dddd\,\ mmmm\ dd\,\ yyyy"/>
    <numFmt numFmtId="165" formatCode="&quot;R&quot;\ #,##0;[Red]&quot;R&quot;\ \-#,##0"/>
    <numFmt numFmtId="166" formatCode="&quot;R&quot;#,##0.00;[Red]\-&quot;R&quot;#,##0.00"/>
    <numFmt numFmtId="167" formatCode="&quot;R&quot;#,##0.0;[Red]\-&quot;R&quot;#,##0.0"/>
    <numFmt numFmtId="168" formatCode="0.000%"/>
    <numFmt numFmtId="169" formatCode="_ * #,##0.00_ ;_ * \-#,##0.00_ ;_ * &quot;-&quot;??_ ;_ @_ "/>
    <numFmt numFmtId="170" formatCode="0.0000"/>
    <numFmt numFmtId="171" formatCode="&quot;R&quot;#,##0.00_);\(&quot;R&quot;#,##0.00\)"/>
    <numFmt numFmtId="172" formatCode="&quot;R&quot;#,##0.00"/>
    <numFmt numFmtId="173" formatCode="&quot;R&quot;\ #,##0.00"/>
    <numFmt numFmtId="174" formatCode="_(&quot;R&quot;* #,##0.00_);_(&quot;R&quot;* \(#,##0.00\);_(&quot;R&quot;* &quot;-&quot;??_);_(@_)"/>
    <numFmt numFmtId="175" formatCode="_ &quot;R&quot;\ * #,##0.00_ ;_ &quot;R&quot;\ * \-#,##0.00_ ;_ &quot;R&quot;\ * &quot;-&quot;??_ ;_ @_ "/>
    <numFmt numFmtId="176" formatCode="General_)"/>
    <numFmt numFmtId="177" formatCode="_-* #,##0.00_-;\-* #,##0.00_-;_-* &quot;-&quot;??_-;_-@_-"/>
    <numFmt numFmtId="178" formatCode="0.000000%"/>
    <numFmt numFmtId="179" formatCode="_(* #,##0_);_(* \(#,##0\);_(* &quot;-&quot;??_);_(@_)"/>
    <numFmt numFmtId="180" formatCode="_ &quot;R&quot;\ * #,##0_ ;_ &quot;R&quot;\ * \-#,##0_ ;_ &quot;R&quot;\ * &quot;-&quot;??_ ;_ @_ "/>
    <numFmt numFmtId="181" formatCode="_ * #,##0_ ;_ * \-#,##0_ ;_ * &quot;-&quot;??_ ;_ @_ "/>
    <numFmt numFmtId="182" formatCode="_ * #,##0.000000000_ ;_ * \-#,##0.000000000_ ;_ * &quot;-&quot;??_ ;_ @_ "/>
    <numFmt numFmtId="183" formatCode="_(&quot;R&quot;* #,##0_);_(&quot;R&quot;* \(#,##0\);_(&quot;R&quot;* &quot;-&quot;??_);_(@_)"/>
    <numFmt numFmtId="184" formatCode="[$-1C09]dd\ mmmm\ yyyy;@"/>
    <numFmt numFmtId="185" formatCode="_-* #,##0_-;\-* #,##0_-;_-* &quot;-&quot;??_-;_-@_-"/>
    <numFmt numFmtId="186" formatCode="0.0%"/>
    <numFmt numFmtId="187" formatCode="_-&quot;R&quot;* #,##0.00_-;\-&quot;R&quot;* #,##0.00_-;_-&quot;R&quot;* &quot;-&quot;??_-;_-@_-"/>
  </numFmts>
  <fonts count="45" x14ac:knownFonts="1">
    <font>
      <sz val="10"/>
      <name val="Arial"/>
      <family val="2"/>
    </font>
    <font>
      <sz val="10"/>
      <name val="Arial"/>
      <family val="2"/>
    </font>
    <font>
      <b/>
      <sz val="16"/>
      <color theme="0"/>
      <name val="Arial"/>
      <family val="2"/>
    </font>
    <font>
      <b/>
      <sz val="16"/>
      <color rgb="FFFF6600"/>
      <name val="Arial"/>
      <family val="2"/>
    </font>
    <font>
      <b/>
      <sz val="16"/>
      <color theme="1" tint="0.499984740745262"/>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sz val="10"/>
      <color indexed="12"/>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9"/>
      <name val="Arial"/>
      <family val="2"/>
    </font>
    <font>
      <b/>
      <sz val="11"/>
      <name val="Arial"/>
      <family val="2"/>
    </font>
    <font>
      <sz val="11"/>
      <color theme="5" tint="0.59999389629810485"/>
      <name val="Arial"/>
      <family val="2"/>
    </font>
    <font>
      <b/>
      <sz val="11"/>
      <color rgb="FFFF0000"/>
      <name val="Arial"/>
      <family val="2"/>
    </font>
    <font>
      <sz val="11"/>
      <color rgb="FFFF0000"/>
      <name val="Arial"/>
      <family val="2"/>
    </font>
    <font>
      <b/>
      <i/>
      <sz val="11"/>
      <name val="Arial"/>
      <family val="2"/>
    </font>
    <font>
      <sz val="10"/>
      <color theme="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1"/>
      <color indexed="8"/>
      <name val="Arial"/>
      <family val="2"/>
    </font>
    <font>
      <sz val="11"/>
      <color rgb="FF000000"/>
      <name val="Aptos Narrow"/>
      <family val="2"/>
      <scheme val="minor"/>
    </font>
    <font>
      <sz val="11"/>
      <name val="Calibri"/>
      <family val="2"/>
    </font>
    <font>
      <b/>
      <sz val="10"/>
      <color theme="0"/>
      <name val="Arial Nova"/>
      <family val="2"/>
    </font>
    <font>
      <b/>
      <sz val="10"/>
      <name val="Arial Nova"/>
      <family val="2"/>
    </font>
    <font>
      <sz val="10"/>
      <name val="Arial Nova"/>
      <family val="2"/>
    </font>
    <font>
      <sz val="10"/>
      <color indexed="8"/>
      <name val="Aptos Narrow"/>
      <family val="2"/>
      <scheme val="minor"/>
    </font>
    <font>
      <b/>
      <sz val="10"/>
      <color theme="0"/>
      <name val="Aptos Narrow"/>
      <family val="2"/>
      <scheme val="minor"/>
    </font>
    <font>
      <b/>
      <sz val="10"/>
      <color indexed="8"/>
      <name val="Aptos Narrow"/>
      <family val="2"/>
      <scheme val="minor"/>
    </font>
    <font>
      <sz val="10"/>
      <color indexed="8"/>
      <name val="Helvetica"/>
      <family val="2"/>
    </font>
    <font>
      <b/>
      <sz val="11"/>
      <color indexed="8"/>
      <name val="Arial"/>
      <family val="2"/>
    </font>
    <font>
      <sz val="9"/>
      <color indexed="8"/>
      <name val="Arial"/>
      <family val="2"/>
    </font>
    <font>
      <b/>
      <sz val="11"/>
      <color rgb="FF000000"/>
      <name val="Arial"/>
      <family val="2"/>
    </font>
  </fonts>
  <fills count="1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rgb="FF000000"/>
      </patternFill>
    </fill>
    <fill>
      <patternFill patternType="solid">
        <fgColor indexed="9"/>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0" tint="-4.9989318521683403E-2"/>
        <bgColor indexed="64"/>
      </patternFill>
    </fill>
    <fill>
      <patternFill patternType="solid">
        <fgColor theme="2" tint="-9.9978637043366805E-2"/>
        <bgColor rgb="FF000000"/>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auto="1"/>
      </right>
      <top/>
      <bottom style="thin">
        <color theme="0" tint="-0.499984740745262"/>
      </bottom>
      <diagonal/>
    </border>
    <border>
      <left/>
      <right/>
      <top/>
      <bottom style="double">
        <color indexed="64"/>
      </bottom>
      <diagonal/>
    </border>
  </borders>
  <cellStyleXfs count="18">
    <xf numFmtId="0" fontId="0" fillId="0" borderId="0"/>
    <xf numFmtId="43" fontId="1" fillId="0" borderId="0" applyFont="0" applyFill="0" applyBorder="0" applyAlignment="0" applyProtection="0"/>
    <xf numFmtId="187"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1" fillId="0" borderId="0">
      <alignment vertical="top"/>
    </xf>
    <xf numFmtId="174"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alignment wrapText="1"/>
    </xf>
    <xf numFmtId="177" fontId="27" fillId="0" borderId="0" applyFont="0" applyFill="0" applyBorder="0" applyAlignment="0" applyProtection="0"/>
    <xf numFmtId="9" fontId="1" fillId="0" borderId="0" applyFont="0" applyFill="0" applyBorder="0" applyAlignment="0" applyProtection="0"/>
    <xf numFmtId="0" fontId="12" fillId="0" borderId="0"/>
    <xf numFmtId="9" fontId="33" fillId="0" borderId="0" applyFont="0" applyFill="0" applyBorder="0" applyAlignment="0" applyProtection="0"/>
  </cellStyleXfs>
  <cellXfs count="815">
    <xf numFmtId="0" fontId="0" fillId="0" borderId="0" xfId="0"/>
    <xf numFmtId="0" fontId="0" fillId="2" borderId="0" xfId="0" applyFill="1"/>
    <xf numFmtId="0" fontId="2" fillId="3" borderId="1" xfId="5" applyFont="1" applyFill="1" applyBorder="1" applyAlignment="1">
      <alignment horizontal="left" vertical="center"/>
    </xf>
    <xf numFmtId="0" fontId="5" fillId="3" borderId="2" xfId="5" applyFont="1" applyFill="1" applyBorder="1" applyAlignment="1">
      <alignment vertical="center"/>
    </xf>
    <xf numFmtId="0" fontId="2" fillId="3" borderId="2" xfId="5" applyFont="1" applyFill="1" applyBorder="1" applyAlignment="1">
      <alignment vertical="center"/>
    </xf>
    <xf numFmtId="0" fontId="2" fillId="3" borderId="2" xfId="5" applyFont="1" applyFill="1" applyBorder="1" applyAlignment="1">
      <alignment horizontal="right" vertical="center"/>
    </xf>
    <xf numFmtId="0" fontId="6" fillId="3" borderId="3" xfId="5" applyFont="1" applyFill="1" applyBorder="1" applyAlignment="1">
      <alignment horizontal="center" vertical="center"/>
    </xf>
    <xf numFmtId="0" fontId="0" fillId="2" borderId="0" xfId="0" applyFill="1" applyAlignment="1">
      <alignment vertical="center"/>
    </xf>
    <xf numFmtId="0" fontId="7" fillId="4" borderId="1" xfId="5" applyFont="1" applyFill="1" applyBorder="1" applyAlignment="1">
      <alignment horizontal="center"/>
    </xf>
    <xf numFmtId="0" fontId="7" fillId="4" borderId="2" xfId="5" applyFont="1" applyFill="1" applyBorder="1" applyAlignment="1">
      <alignment horizontal="center"/>
    </xf>
    <xf numFmtId="0" fontId="7" fillId="4" borderId="3" xfId="5" applyFont="1" applyFill="1" applyBorder="1" applyAlignment="1">
      <alignment horizontal="center"/>
    </xf>
    <xf numFmtId="0" fontId="1" fillId="5" borderId="1" xfId="5" applyFill="1" applyBorder="1" applyAlignment="1">
      <alignment vertical="center"/>
    </xf>
    <xf numFmtId="0" fontId="1" fillId="0" borderId="2" xfId="5" applyBorder="1" applyAlignment="1">
      <alignment horizontal="justify" vertical="center" wrapText="1"/>
    </xf>
    <xf numFmtId="0" fontId="1" fillId="0" borderId="2" xfId="5" applyBorder="1" applyAlignment="1">
      <alignment horizontal="justify" vertical="center"/>
    </xf>
    <xf numFmtId="0" fontId="1" fillId="0" borderId="3" xfId="5" applyBorder="1" applyAlignment="1">
      <alignment horizontal="justify" vertical="center"/>
    </xf>
    <xf numFmtId="0" fontId="8" fillId="2" borderId="4" xfId="5" applyFont="1" applyFill="1" applyBorder="1"/>
    <xf numFmtId="0" fontId="8" fillId="2" borderId="5" xfId="5" applyFont="1" applyFill="1" applyBorder="1"/>
    <xf numFmtId="0" fontId="8" fillId="2" borderId="6" xfId="5" applyFont="1" applyFill="1" applyBorder="1"/>
    <xf numFmtId="0" fontId="1" fillId="6" borderId="7" xfId="5" applyFill="1" applyBorder="1"/>
    <xf numFmtId="0" fontId="1" fillId="6" borderId="8" xfId="5" applyFill="1" applyBorder="1"/>
    <xf numFmtId="0" fontId="1" fillId="6" borderId="9" xfId="5" applyFill="1" applyBorder="1"/>
    <xf numFmtId="164" fontId="1" fillId="7" borderId="10" xfId="5" applyNumberFormat="1" applyFill="1" applyBorder="1" applyAlignment="1">
      <alignment horizontal="left"/>
    </xf>
    <xf numFmtId="0" fontId="1" fillId="7" borderId="8" xfId="5" applyFill="1" applyBorder="1"/>
    <xf numFmtId="0" fontId="9" fillId="7" borderId="11" xfId="5" applyFont="1" applyFill="1" applyBorder="1" applyAlignment="1">
      <alignment horizontal="center"/>
    </xf>
    <xf numFmtId="0" fontId="9" fillId="2" borderId="0" xfId="0" applyFont="1" applyFill="1"/>
    <xf numFmtId="0" fontId="1" fillId="6" borderId="12" xfId="5" applyFill="1" applyBorder="1" applyAlignment="1">
      <alignment horizontal="left" vertical="center"/>
    </xf>
    <xf numFmtId="0" fontId="1" fillId="6" borderId="13" xfId="5" applyFill="1" applyBorder="1" applyAlignment="1">
      <alignment horizontal="left" vertical="center"/>
    </xf>
    <xf numFmtId="0" fontId="1" fillId="6" borderId="14" xfId="5" applyFill="1" applyBorder="1"/>
    <xf numFmtId="164" fontId="1" fillId="7" borderId="15" xfId="5" applyNumberFormat="1" applyFill="1" applyBorder="1" applyAlignment="1">
      <alignment horizontal="left"/>
    </xf>
    <xf numFmtId="0" fontId="1" fillId="7" borderId="16" xfId="5" applyFill="1" applyBorder="1"/>
    <xf numFmtId="0" fontId="9" fillId="7" borderId="17" xfId="5" applyFont="1" applyFill="1" applyBorder="1" applyAlignment="1">
      <alignment horizontal="center"/>
    </xf>
    <xf numFmtId="0" fontId="1" fillId="6" borderId="7" xfId="5" applyFill="1" applyBorder="1" applyAlignment="1">
      <alignment horizontal="left" vertical="center"/>
    </xf>
    <xf numFmtId="0" fontId="1" fillId="6" borderId="9" xfId="5" applyFill="1" applyBorder="1" applyAlignment="1">
      <alignment horizontal="left" vertical="center"/>
    </xf>
    <xf numFmtId="0" fontId="1" fillId="6" borderId="7" xfId="5" applyFill="1" applyBorder="1" applyAlignment="1">
      <alignment horizontal="left" vertical="center"/>
    </xf>
    <xf numFmtId="0" fontId="1" fillId="6" borderId="8" xfId="5" applyFill="1" applyBorder="1" applyAlignment="1">
      <alignment horizontal="left" vertical="center"/>
    </xf>
    <xf numFmtId="0" fontId="1" fillId="6" borderId="18" xfId="5" applyFill="1" applyBorder="1"/>
    <xf numFmtId="0" fontId="1" fillId="6" borderId="16" xfId="5" applyFill="1" applyBorder="1"/>
    <xf numFmtId="164" fontId="1" fillId="0" borderId="15" xfId="5" applyNumberFormat="1" applyBorder="1" applyAlignment="1">
      <alignment horizontal="left"/>
    </xf>
    <xf numFmtId="0" fontId="1" fillId="6" borderId="19" xfId="5" applyFill="1" applyBorder="1" applyAlignment="1">
      <alignment horizontal="left" vertical="center"/>
    </xf>
    <xf numFmtId="0" fontId="1" fillId="6" borderId="0" xfId="5" applyFill="1" applyAlignment="1">
      <alignment horizontal="left" vertical="center"/>
    </xf>
    <xf numFmtId="0" fontId="1" fillId="6" borderId="20" xfId="5" applyFill="1" applyBorder="1" applyAlignment="1">
      <alignment horizontal="left" vertical="center"/>
    </xf>
    <xf numFmtId="164" fontId="1" fillId="7" borderId="21" xfId="5" applyNumberFormat="1" applyFill="1" applyBorder="1" applyAlignment="1">
      <alignment horizontal="left"/>
    </xf>
    <xf numFmtId="0" fontId="1" fillId="7" borderId="22" xfId="5" applyFill="1" applyBorder="1"/>
    <xf numFmtId="0" fontId="9" fillId="7" borderId="23" xfId="5" applyFont="1" applyFill="1" applyBorder="1" applyAlignment="1">
      <alignment horizontal="center"/>
    </xf>
    <xf numFmtId="0" fontId="0" fillId="0" borderId="1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64" fontId="1" fillId="8" borderId="15" xfId="5" applyNumberFormat="1" applyFill="1" applyBorder="1" applyAlignment="1">
      <alignment horizontal="left"/>
    </xf>
    <xf numFmtId="0" fontId="10" fillId="0" borderId="0" xfId="4" applyAlignment="1" applyProtection="1"/>
    <xf numFmtId="0" fontId="1" fillId="6" borderId="24" xfId="5" applyFill="1" applyBorder="1" applyAlignment="1">
      <alignment horizontal="left" vertical="center"/>
    </xf>
    <xf numFmtId="0" fontId="1" fillId="6" borderId="25" xfId="5" applyFill="1" applyBorder="1" applyAlignment="1">
      <alignment horizontal="left" vertical="center"/>
    </xf>
    <xf numFmtId="164" fontId="1" fillId="7" borderId="26" xfId="5" applyNumberFormat="1" applyFill="1" applyBorder="1" applyAlignment="1">
      <alignment horizontal="left"/>
    </xf>
    <xf numFmtId="0" fontId="1" fillId="7" borderId="25" xfId="5" applyFill="1" applyBorder="1"/>
    <xf numFmtId="0" fontId="9" fillId="7" borderId="27" xfId="5" applyFont="1" applyFill="1" applyBorder="1" applyAlignment="1">
      <alignment horizontal="center"/>
    </xf>
    <xf numFmtId="0" fontId="1" fillId="6" borderId="19" xfId="5" applyFill="1" applyBorder="1"/>
    <xf numFmtId="0" fontId="1" fillId="6" borderId="0" xfId="5" applyFill="1"/>
    <xf numFmtId="0" fontId="1" fillId="6" borderId="28" xfId="5" applyFill="1" applyBorder="1"/>
    <xf numFmtId="0" fontId="1" fillId="7" borderId="0" xfId="5" applyFill="1"/>
    <xf numFmtId="0" fontId="9" fillId="7" borderId="0" xfId="5" applyFont="1" applyFill="1"/>
    <xf numFmtId="0" fontId="9" fillId="7" borderId="29" xfId="5" applyFont="1" applyFill="1" applyBorder="1" applyAlignment="1">
      <alignment horizontal="center"/>
    </xf>
    <xf numFmtId="0" fontId="9" fillId="7" borderId="16" xfId="5" applyFont="1" applyFill="1" applyBorder="1"/>
    <xf numFmtId="0" fontId="1" fillId="6" borderId="18" xfId="5" applyFill="1" applyBorder="1" applyAlignment="1">
      <alignment vertical="center"/>
    </xf>
    <xf numFmtId="0" fontId="1" fillId="6" borderId="16" xfId="5" applyFill="1" applyBorder="1" applyAlignment="1">
      <alignment vertical="center"/>
    </xf>
    <xf numFmtId="0" fontId="1" fillId="6" borderId="14" xfId="5" applyFill="1" applyBorder="1" applyAlignment="1">
      <alignment vertical="center"/>
    </xf>
    <xf numFmtId="164" fontId="1" fillId="7" borderId="15" xfId="5" applyNumberFormat="1" applyFill="1" applyBorder="1" applyAlignment="1">
      <alignment horizontal="left" vertical="center" wrapText="1"/>
    </xf>
    <xf numFmtId="164" fontId="1" fillId="7" borderId="16" xfId="5" applyNumberFormat="1" applyFill="1" applyBorder="1" applyAlignment="1">
      <alignment horizontal="left" vertical="center" wrapText="1"/>
    </xf>
    <xf numFmtId="164" fontId="1" fillId="7" borderId="17" xfId="5" applyNumberFormat="1" applyFill="1" applyBorder="1" applyAlignment="1">
      <alignment horizontal="left" vertical="center" wrapText="1"/>
    </xf>
    <xf numFmtId="0" fontId="9" fillId="2" borderId="0" xfId="0" applyFont="1" applyFill="1" applyAlignment="1">
      <alignment vertical="center"/>
    </xf>
    <xf numFmtId="165" fontId="1" fillId="7" borderId="15" xfId="5" applyNumberFormat="1" applyFill="1" applyBorder="1" applyAlignment="1">
      <alignment horizontal="left"/>
    </xf>
    <xf numFmtId="165" fontId="1" fillId="0" borderId="15" xfId="5" applyNumberFormat="1" applyBorder="1" applyAlignment="1">
      <alignment horizontal="left"/>
    </xf>
    <xf numFmtId="166" fontId="9" fillId="7" borderId="16" xfId="5" applyNumberFormat="1" applyFont="1" applyFill="1" applyBorder="1"/>
    <xf numFmtId="165" fontId="9" fillId="2" borderId="0" xfId="0" applyNumberFormat="1" applyFont="1" applyFill="1"/>
    <xf numFmtId="0" fontId="1" fillId="6" borderId="24" xfId="5" applyFill="1" applyBorder="1"/>
    <xf numFmtId="0" fontId="1" fillId="6" borderId="25" xfId="5" applyFill="1" applyBorder="1"/>
    <xf numFmtId="0" fontId="1" fillId="6" borderId="30" xfId="5" applyFill="1" applyBorder="1"/>
    <xf numFmtId="165" fontId="1" fillId="7" borderId="26" xfId="5" applyNumberFormat="1" applyFill="1" applyBorder="1" applyAlignment="1">
      <alignment horizontal="left"/>
    </xf>
    <xf numFmtId="0" fontId="9" fillId="7" borderId="25" xfId="5" applyFont="1" applyFill="1" applyBorder="1"/>
    <xf numFmtId="0" fontId="11" fillId="2" borderId="0" xfId="0" applyFont="1" applyFill="1"/>
    <xf numFmtId="0" fontId="1" fillId="6" borderId="19" xfId="5" applyFill="1" applyBorder="1" applyAlignment="1">
      <alignment vertical="center"/>
    </xf>
    <xf numFmtId="0" fontId="1" fillId="6" borderId="0" xfId="5" applyFill="1" applyAlignment="1">
      <alignment vertical="center"/>
    </xf>
    <xf numFmtId="0" fontId="1" fillId="6" borderId="28" xfId="5" applyFill="1" applyBorder="1" applyAlignment="1">
      <alignment vertical="center"/>
    </xf>
    <xf numFmtId="164" fontId="1" fillId="2" borderId="31" xfId="5" applyNumberFormat="1" applyFill="1" applyBorder="1" applyAlignment="1">
      <alignment horizontal="left" vertical="center" wrapText="1"/>
    </xf>
    <xf numFmtId="164" fontId="1" fillId="2" borderId="32" xfId="5" applyNumberFormat="1" applyFill="1" applyBorder="1" applyAlignment="1">
      <alignment horizontal="left" vertical="center" wrapText="1"/>
    </xf>
    <xf numFmtId="164" fontId="1" fillId="2" borderId="33" xfId="5" applyNumberFormat="1" applyFill="1" applyBorder="1" applyAlignment="1">
      <alignment horizontal="left" vertical="center" wrapText="1"/>
    </xf>
    <xf numFmtId="0" fontId="9" fillId="2" borderId="16" xfId="5" applyFont="1" applyFill="1" applyBorder="1"/>
    <xf numFmtId="0" fontId="9" fillId="2" borderId="17" xfId="5" applyFont="1" applyFill="1" applyBorder="1" applyAlignment="1">
      <alignment horizontal="center"/>
    </xf>
    <xf numFmtId="167" fontId="9" fillId="2" borderId="0" xfId="0" applyNumberFormat="1" applyFont="1" applyFill="1"/>
    <xf numFmtId="165" fontId="1" fillId="0" borderId="26" xfId="5" applyNumberFormat="1" applyBorder="1" applyAlignment="1">
      <alignment horizontal="left"/>
    </xf>
    <xf numFmtId="0" fontId="9" fillId="2" borderId="25" xfId="5" applyFont="1" applyFill="1" applyBorder="1"/>
    <xf numFmtId="0" fontId="9" fillId="2" borderId="27" xfId="5" applyFont="1" applyFill="1" applyBorder="1" applyAlignment="1">
      <alignment horizontal="center"/>
    </xf>
    <xf numFmtId="0" fontId="1" fillId="6" borderId="34" xfId="5" applyFill="1" applyBorder="1" applyAlignment="1">
      <alignment horizontal="left" vertical="center"/>
    </xf>
    <xf numFmtId="0" fontId="1" fillId="6" borderId="35" xfId="5" applyFill="1" applyBorder="1" applyAlignment="1">
      <alignment horizontal="left" vertical="center"/>
    </xf>
    <xf numFmtId="0" fontId="1" fillId="6" borderId="36" xfId="5" applyFill="1" applyBorder="1" applyAlignment="1">
      <alignment horizontal="left" vertical="center"/>
    </xf>
    <xf numFmtId="0" fontId="1" fillId="6" borderId="8" xfId="5" applyFill="1" applyBorder="1" applyAlignment="1">
      <alignment horizontal="left" vertical="center"/>
    </xf>
    <xf numFmtId="0" fontId="1" fillId="6" borderId="9" xfId="5" applyFill="1" applyBorder="1" applyAlignment="1">
      <alignment horizontal="left" vertical="center"/>
    </xf>
    <xf numFmtId="168" fontId="1" fillId="0" borderId="15" xfId="5" applyNumberFormat="1" applyBorder="1" applyAlignment="1">
      <alignment horizontal="left"/>
    </xf>
    <xf numFmtId="165" fontId="1" fillId="2" borderId="26" xfId="5" applyNumberFormat="1" applyFill="1" applyBorder="1" applyAlignment="1">
      <alignment horizontal="left"/>
    </xf>
    <xf numFmtId="164" fontId="1" fillId="2" borderId="15" xfId="5" applyNumberFormat="1" applyFill="1" applyBorder="1" applyAlignment="1">
      <alignment horizontal="left"/>
    </xf>
    <xf numFmtId="0" fontId="9" fillId="2" borderId="0" xfId="5" applyFont="1" applyFill="1"/>
    <xf numFmtId="0" fontId="9" fillId="2" borderId="29" xfId="5" applyFont="1" applyFill="1" applyBorder="1" applyAlignment="1">
      <alignment horizontal="center"/>
    </xf>
    <xf numFmtId="0" fontId="1" fillId="2" borderId="15" xfId="5" applyFill="1" applyBorder="1"/>
    <xf numFmtId="0" fontId="1" fillId="0" borderId="15" xfId="5" applyBorder="1"/>
    <xf numFmtId="164" fontId="1" fillId="2" borderId="26" xfId="5" applyNumberFormat="1" applyFill="1" applyBorder="1" applyAlignment="1">
      <alignment horizontal="left"/>
    </xf>
    <xf numFmtId="0" fontId="1" fillId="2" borderId="15" xfId="4" applyFont="1" applyFill="1" applyBorder="1" applyAlignment="1" applyProtection="1"/>
    <xf numFmtId="0" fontId="1" fillId="2" borderId="32" xfId="5" applyFill="1" applyBorder="1"/>
    <xf numFmtId="0" fontId="1" fillId="2" borderId="33" xfId="5" applyFill="1" applyBorder="1" applyAlignment="1">
      <alignment horizontal="center"/>
    </xf>
    <xf numFmtId="0" fontId="1" fillId="2" borderId="15" xfId="4" quotePrefix="1" applyFont="1" applyFill="1" applyBorder="1" applyAlignment="1" applyProtection="1"/>
    <xf numFmtId="0" fontId="1" fillId="2" borderId="8" xfId="5" applyFill="1" applyBorder="1"/>
    <xf numFmtId="0" fontId="1" fillId="2" borderId="11" xfId="5" applyFill="1" applyBorder="1" applyAlignment="1">
      <alignment horizontal="center"/>
    </xf>
    <xf numFmtId="0" fontId="10" fillId="2" borderId="15" xfId="4" applyFill="1" applyBorder="1" applyAlignment="1" applyProtection="1"/>
    <xf numFmtId="169" fontId="1" fillId="2" borderId="16" xfId="5" applyNumberFormat="1" applyFill="1" applyBorder="1"/>
    <xf numFmtId="0" fontId="1" fillId="2" borderId="17" xfId="5" applyFill="1" applyBorder="1" applyAlignment="1">
      <alignment horizontal="center"/>
    </xf>
    <xf numFmtId="0" fontId="10" fillId="0" borderId="5" xfId="4" applyFill="1" applyBorder="1" applyAlignment="1" applyProtection="1">
      <alignment wrapText="1"/>
    </xf>
    <xf numFmtId="0" fontId="12" fillId="0" borderId="5" xfId="5" applyFont="1" applyBorder="1" applyAlignment="1">
      <alignment wrapText="1"/>
    </xf>
    <xf numFmtId="0" fontId="12" fillId="0" borderId="6" xfId="5" applyFont="1" applyBorder="1" applyAlignment="1">
      <alignment wrapText="1"/>
    </xf>
    <xf numFmtId="0" fontId="9" fillId="2" borderId="19" xfId="5" applyFont="1" applyFill="1" applyBorder="1" applyAlignment="1">
      <alignment horizontal="left" wrapText="1"/>
    </xf>
    <xf numFmtId="2" fontId="13" fillId="9" borderId="37" xfId="6" applyNumberFormat="1" applyFont="1" applyFill="1" applyBorder="1" applyAlignment="1">
      <alignment horizontal="center"/>
    </xf>
    <xf numFmtId="2" fontId="13" fillId="2" borderId="0" xfId="6" applyNumberFormat="1" applyFont="1" applyFill="1" applyAlignment="1">
      <alignment horizontal="center"/>
    </xf>
    <xf numFmtId="0" fontId="0" fillId="2" borderId="29" xfId="0" applyFill="1" applyBorder="1"/>
    <xf numFmtId="2" fontId="14" fillId="6" borderId="38" xfId="6" applyNumberFormat="1" applyFont="1" applyFill="1" applyBorder="1" applyAlignment="1"/>
    <xf numFmtId="2" fontId="14" fillId="2" borderId="39" xfId="6" applyNumberFormat="1" applyFont="1" applyFill="1" applyBorder="1" applyAlignment="1">
      <alignment horizontal="center"/>
    </xf>
    <xf numFmtId="2" fontId="14" fillId="6" borderId="18" xfId="6" applyNumberFormat="1" applyFont="1" applyFill="1" applyBorder="1" applyAlignment="1"/>
    <xf numFmtId="2" fontId="14" fillId="2" borderId="40" xfId="6" applyNumberFormat="1" applyFont="1" applyFill="1" applyBorder="1" applyAlignment="1">
      <alignment horizontal="center"/>
    </xf>
    <xf numFmtId="170" fontId="14" fillId="2" borderId="40" xfId="6" applyNumberFormat="1" applyFont="1" applyFill="1" applyBorder="1" applyAlignment="1">
      <alignment horizontal="center"/>
    </xf>
    <xf numFmtId="171" fontId="14" fillId="2" borderId="40" xfId="6" applyNumberFormat="1" applyFont="1" applyFill="1" applyBorder="1" applyAlignment="1">
      <alignment horizontal="center"/>
    </xf>
    <xf numFmtId="171" fontId="14" fillId="2" borderId="40" xfId="0" applyNumberFormat="1" applyFont="1" applyFill="1" applyBorder="1" applyAlignment="1">
      <alignment horizontal="center"/>
    </xf>
    <xf numFmtId="172" fontId="14" fillId="2" borderId="40" xfId="6" applyNumberFormat="1" applyFont="1" applyFill="1" applyBorder="1" applyAlignment="1">
      <alignment horizontal="center"/>
    </xf>
    <xf numFmtId="173" fontId="0" fillId="2" borderId="29" xfId="0" applyNumberFormat="1" applyFill="1" applyBorder="1"/>
    <xf numFmtId="172" fontId="9" fillId="2" borderId="0" xfId="0" applyNumberFormat="1" applyFont="1" applyFill="1"/>
    <xf numFmtId="10" fontId="14" fillId="2" borderId="40" xfId="3" applyNumberFormat="1" applyFont="1" applyFill="1" applyBorder="1" applyAlignment="1">
      <alignment horizontal="center"/>
    </xf>
    <xf numFmtId="172" fontId="14" fillId="0" borderId="40" xfId="6" applyNumberFormat="1" applyFont="1" applyBorder="1" applyAlignment="1">
      <alignment horizontal="center"/>
    </xf>
    <xf numFmtId="15" fontId="14" fillId="2" borderId="40" xfId="6" applyNumberFormat="1" applyFont="1" applyFill="1" applyBorder="1" applyAlignment="1">
      <alignment horizontal="center"/>
    </xf>
    <xf numFmtId="168" fontId="14" fillId="0" borderId="40" xfId="0" applyNumberFormat="1" applyFont="1" applyBorder="1" applyAlignment="1">
      <alignment horizontal="center"/>
    </xf>
    <xf numFmtId="168" fontId="0" fillId="2" borderId="29" xfId="0" applyNumberFormat="1" applyFill="1" applyBorder="1"/>
    <xf numFmtId="2" fontId="14" fillId="6" borderId="41" xfId="6" applyNumberFormat="1" applyFont="1" applyFill="1" applyBorder="1" applyAlignment="1"/>
    <xf numFmtId="15" fontId="14" fillId="0" borderId="41" xfId="6" applyNumberFormat="1" applyFont="1" applyBorder="1" applyAlignment="1">
      <alignment horizontal="center"/>
    </xf>
    <xf numFmtId="2" fontId="13" fillId="9" borderId="42" xfId="6" applyNumberFormat="1" applyFont="1" applyFill="1" applyBorder="1" applyAlignment="1">
      <alignment horizontal="center"/>
    </xf>
    <xf numFmtId="2" fontId="14" fillId="2" borderId="0" xfId="6" applyNumberFormat="1" applyFont="1" applyFill="1" applyAlignment="1">
      <alignment horizontal="center"/>
    </xf>
    <xf numFmtId="170" fontId="14" fillId="2" borderId="0" xfId="6" applyNumberFormat="1" applyFont="1" applyFill="1" applyAlignment="1">
      <alignment horizontal="center"/>
    </xf>
    <xf numFmtId="171" fontId="14" fillId="2" borderId="0" xfId="6" applyNumberFormat="1" applyFont="1" applyFill="1" applyAlignment="1">
      <alignment horizontal="center"/>
    </xf>
    <xf numFmtId="171" fontId="14" fillId="2" borderId="0" xfId="0" applyNumberFormat="1" applyFont="1" applyFill="1" applyAlignment="1">
      <alignment horizontal="center"/>
    </xf>
    <xf numFmtId="172" fontId="14" fillId="2" borderId="0" xfId="6" applyNumberFormat="1" applyFont="1" applyFill="1" applyAlignment="1">
      <alignment horizontal="center"/>
    </xf>
    <xf numFmtId="10" fontId="14" fillId="2" borderId="0" xfId="3" applyNumberFormat="1" applyFont="1" applyFill="1" applyBorder="1" applyAlignment="1">
      <alignment horizontal="center"/>
    </xf>
    <xf numFmtId="15" fontId="14" fillId="2" borderId="0" xfId="6" applyNumberFormat="1" applyFont="1" applyFill="1" applyAlignment="1">
      <alignment horizontal="center"/>
    </xf>
    <xf numFmtId="168" fontId="14" fillId="2" borderId="0" xfId="0" applyNumberFormat="1" applyFont="1" applyFill="1" applyAlignment="1">
      <alignment horizontal="center"/>
    </xf>
    <xf numFmtId="168" fontId="14" fillId="2" borderId="40" xfId="0" applyNumberFormat="1" applyFont="1" applyFill="1" applyBorder="1" applyAlignment="1">
      <alignment horizontal="center"/>
    </xf>
    <xf numFmtId="15" fontId="14" fillId="2" borderId="41" xfId="6" applyNumberFormat="1" applyFont="1" applyFill="1" applyBorder="1" applyAlignment="1">
      <alignment horizontal="center"/>
    </xf>
    <xf numFmtId="2" fontId="15" fillId="2" borderId="29" xfId="0" applyNumberFormat="1" applyFont="1" applyFill="1" applyBorder="1" applyAlignment="1">
      <alignment vertical="top" wrapText="1"/>
    </xf>
    <xf numFmtId="2" fontId="14" fillId="0" borderId="19" xfId="6" applyNumberFormat="1" applyFont="1" applyBorder="1" applyAlignment="1"/>
    <xf numFmtId="2" fontId="16" fillId="2" borderId="19" xfId="0" applyNumberFormat="1" applyFont="1" applyFill="1" applyBorder="1" applyAlignment="1">
      <alignment horizontal="left" vertical="top" wrapText="1"/>
    </xf>
    <xf numFmtId="2" fontId="16" fillId="2" borderId="0" xfId="0" applyNumberFormat="1" applyFont="1" applyFill="1" applyAlignment="1">
      <alignment horizontal="left" vertical="top" wrapText="1"/>
    </xf>
    <xf numFmtId="2" fontId="16" fillId="2" borderId="29" xfId="0" applyNumberFormat="1" applyFont="1" applyFill="1" applyBorder="1" applyAlignment="1">
      <alignment horizontal="left" vertical="top" wrapText="1"/>
    </xf>
    <xf numFmtId="0" fontId="1" fillId="2" borderId="0" xfId="0" applyFont="1" applyFill="1"/>
    <xf numFmtId="2" fontId="16" fillId="2" borderId="19" xfId="0" applyNumberFormat="1" applyFont="1" applyFill="1" applyBorder="1" applyAlignment="1">
      <alignment horizontal="left" vertical="top" wrapText="1"/>
    </xf>
    <xf numFmtId="2" fontId="16" fillId="2" borderId="0" xfId="0" applyNumberFormat="1" applyFont="1" applyFill="1" applyAlignment="1">
      <alignment horizontal="left" vertical="top" wrapText="1"/>
    </xf>
    <xf numFmtId="2" fontId="16" fillId="2" borderId="29" xfId="0" applyNumberFormat="1" applyFont="1" applyFill="1" applyBorder="1" applyAlignment="1">
      <alignment horizontal="left" vertical="top" wrapText="1"/>
    </xf>
    <xf numFmtId="2" fontId="1" fillId="2" borderId="19" xfId="0" applyNumberFormat="1" applyFont="1" applyFill="1" applyBorder="1" applyAlignment="1">
      <alignment horizontal="left" vertical="top" wrapText="1"/>
    </xf>
    <xf numFmtId="2" fontId="1" fillId="2" borderId="0" xfId="0" applyNumberFormat="1" applyFont="1" applyFill="1" applyAlignment="1">
      <alignment horizontal="left" vertical="top" wrapText="1"/>
    </xf>
    <xf numFmtId="2" fontId="1" fillId="2" borderId="29" xfId="0" applyNumberFormat="1" applyFont="1" applyFill="1" applyBorder="1" applyAlignment="1">
      <alignment horizontal="left" vertical="top" wrapText="1"/>
    </xf>
    <xf numFmtId="0" fontId="7" fillId="4" borderId="34" xfId="5" applyFont="1" applyFill="1" applyBorder="1" applyAlignment="1">
      <alignment horizontal="center"/>
    </xf>
    <xf numFmtId="0" fontId="7" fillId="4" borderId="35" xfId="5" applyFont="1" applyFill="1" applyBorder="1" applyAlignment="1">
      <alignment horizontal="center"/>
    </xf>
    <xf numFmtId="0" fontId="7" fillId="4" borderId="43" xfId="5" applyFont="1" applyFill="1" applyBorder="1" applyAlignment="1">
      <alignment horizontal="center"/>
    </xf>
    <xf numFmtId="2" fontId="13" fillId="9" borderId="1" xfId="6" applyNumberFormat="1" applyFont="1" applyFill="1" applyBorder="1" applyAlignment="1">
      <alignment horizontal="center"/>
    </xf>
    <xf numFmtId="2" fontId="13" fillId="9" borderId="2" xfId="6" applyNumberFormat="1" applyFont="1" applyFill="1" applyBorder="1" applyAlignment="1">
      <alignment horizontal="center"/>
    </xf>
    <xf numFmtId="2" fontId="13" fillId="9" borderId="3" xfId="6" applyNumberFormat="1" applyFont="1" applyFill="1" applyBorder="1" applyAlignment="1">
      <alignment horizontal="center"/>
    </xf>
    <xf numFmtId="174" fontId="9" fillId="10" borderId="1" xfId="7" applyFont="1" applyFill="1" applyBorder="1" applyAlignment="1">
      <alignment horizontal="center" wrapText="1"/>
    </xf>
    <xf numFmtId="174" fontId="17" fillId="10" borderId="2" xfId="7" applyFont="1" applyFill="1" applyBorder="1" applyAlignment="1">
      <alignment wrapText="1"/>
    </xf>
    <xf numFmtId="174" fontId="13" fillId="10" borderId="3" xfId="7" applyFont="1" applyFill="1" applyBorder="1" applyAlignment="1">
      <alignment wrapText="1"/>
    </xf>
    <xf numFmtId="4" fontId="0" fillId="2" borderId="0" xfId="0" applyNumberFormat="1" applyFill="1"/>
    <xf numFmtId="2" fontId="17" fillId="8" borderId="19" xfId="5" applyNumberFormat="1" applyFont="1" applyFill="1" applyBorder="1" applyAlignment="1">
      <alignment horizontal="left"/>
    </xf>
    <xf numFmtId="2" fontId="17" fillId="8" borderId="0" xfId="5" applyNumberFormat="1" applyFont="1" applyFill="1" applyAlignment="1">
      <alignment horizontal="left"/>
    </xf>
    <xf numFmtId="4" fontId="17" fillId="8" borderId="29" xfId="7" applyNumberFormat="1" applyFont="1" applyFill="1" applyBorder="1" applyAlignment="1">
      <alignment horizontal="right" wrapText="1"/>
    </xf>
    <xf numFmtId="0" fontId="18" fillId="8" borderId="34" xfId="5" applyFont="1" applyFill="1" applyBorder="1"/>
    <xf numFmtId="169" fontId="19" fillId="8" borderId="0" xfId="5" applyNumberFormat="1" applyFont="1" applyFill="1"/>
    <xf numFmtId="3" fontId="18" fillId="8" borderId="33" xfId="7" applyNumberFormat="1" applyFont="1" applyFill="1" applyBorder="1" applyAlignment="1">
      <alignment horizontal="right" wrapText="1"/>
    </xf>
    <xf numFmtId="2" fontId="1" fillId="8" borderId="19" xfId="5" applyNumberFormat="1" applyFill="1" applyBorder="1" applyAlignment="1">
      <alignment horizontal="left" indent="1"/>
    </xf>
    <xf numFmtId="4" fontId="1" fillId="8" borderId="44" xfId="7" applyNumberFormat="1" applyFont="1" applyFill="1" applyBorder="1" applyAlignment="1">
      <alignment horizontal="right" wrapText="1"/>
    </xf>
    <xf numFmtId="0" fontId="19" fillId="8" borderId="19" xfId="5" applyFont="1" applyFill="1" applyBorder="1" applyAlignment="1">
      <alignment horizontal="left" indent="1"/>
    </xf>
    <xf numFmtId="175" fontId="19" fillId="8" borderId="45" xfId="1" applyNumberFormat="1" applyFont="1" applyFill="1" applyBorder="1" applyAlignment="1">
      <alignment horizontal="center"/>
    </xf>
    <xf numFmtId="4" fontId="1" fillId="8" borderId="46" xfId="7" applyNumberFormat="1" applyFont="1" applyFill="1" applyBorder="1" applyAlignment="1">
      <alignment horizontal="right" wrapText="1"/>
    </xf>
    <xf numFmtId="175" fontId="19" fillId="8" borderId="47" xfId="1" applyNumberFormat="1" applyFont="1" applyFill="1" applyBorder="1" applyAlignment="1">
      <alignment horizontal="center"/>
    </xf>
    <xf numFmtId="2" fontId="1" fillId="8" borderId="19" xfId="5" applyNumberFormat="1" applyFill="1" applyBorder="1" applyAlignment="1">
      <alignment horizontal="left" indent="2"/>
    </xf>
    <xf numFmtId="4" fontId="1" fillId="0" borderId="48" xfId="7" applyNumberFormat="1" applyFont="1" applyFill="1" applyBorder="1" applyAlignment="1">
      <alignment horizontal="right" wrapText="1"/>
    </xf>
    <xf numFmtId="0" fontId="19" fillId="8" borderId="0" xfId="5" applyFont="1" applyFill="1"/>
    <xf numFmtId="175" fontId="19" fillId="8" borderId="49" xfId="5" applyNumberFormat="1" applyFont="1" applyFill="1" applyBorder="1"/>
    <xf numFmtId="4" fontId="1" fillId="8" borderId="48" xfId="7" applyNumberFormat="1" applyFont="1" applyFill="1" applyBorder="1" applyAlignment="1">
      <alignment horizontal="right" wrapText="1"/>
    </xf>
    <xf numFmtId="0" fontId="19" fillId="8" borderId="19" xfId="5" applyFont="1" applyFill="1" applyBorder="1"/>
    <xf numFmtId="0" fontId="19" fillId="8" borderId="29" xfId="5" applyFont="1" applyFill="1" applyBorder="1"/>
    <xf numFmtId="174" fontId="18" fillId="8" borderId="19" xfId="7" applyFont="1" applyFill="1" applyBorder="1" applyAlignment="1">
      <alignment wrapText="1"/>
    </xf>
    <xf numFmtId="3" fontId="18" fillId="8" borderId="29" xfId="7" applyNumberFormat="1" applyFont="1" applyFill="1" applyBorder="1" applyAlignment="1">
      <alignment horizontal="right" wrapText="1"/>
    </xf>
    <xf numFmtId="3" fontId="18" fillId="8" borderId="0" xfId="7" applyNumberFormat="1" applyFont="1" applyFill="1" applyBorder="1" applyAlignment="1">
      <alignment horizontal="right" wrapText="1"/>
    </xf>
    <xf numFmtId="2" fontId="1" fillId="8" borderId="19" xfId="5" applyNumberFormat="1" applyFill="1" applyBorder="1" applyAlignment="1">
      <alignment horizontal="left"/>
    </xf>
    <xf numFmtId="2" fontId="1" fillId="8" borderId="0" xfId="5" applyNumberFormat="1" applyFill="1" applyAlignment="1">
      <alignment horizontal="left"/>
    </xf>
    <xf numFmtId="4" fontId="1" fillId="8" borderId="29" xfId="7" applyNumberFormat="1" applyFont="1" applyFill="1" applyBorder="1" applyAlignment="1">
      <alignment horizontal="right" wrapText="1"/>
    </xf>
    <xf numFmtId="174" fontId="19" fillId="8" borderId="19" xfId="7" applyFont="1" applyFill="1" applyBorder="1" applyAlignment="1">
      <alignment horizontal="left"/>
    </xf>
    <xf numFmtId="174" fontId="19" fillId="8" borderId="45" xfId="7" applyFont="1" applyFill="1" applyBorder="1" applyAlignment="1">
      <alignment horizontal="center" wrapText="1"/>
    </xf>
    <xf numFmtId="174" fontId="19" fillId="8" borderId="47" xfId="7" applyFont="1" applyFill="1" applyBorder="1" applyAlignment="1">
      <alignment horizontal="center" wrapText="1"/>
    </xf>
    <xf numFmtId="176" fontId="1" fillId="8" borderId="19" xfId="5" applyNumberFormat="1" applyFill="1" applyBorder="1" applyAlignment="1">
      <alignment horizontal="left" indent="2"/>
    </xf>
    <xf numFmtId="43" fontId="1" fillId="8" borderId="46" xfId="8" applyFont="1" applyFill="1" applyBorder="1" applyAlignment="1">
      <alignment horizontal="right" wrapText="1"/>
    </xf>
    <xf numFmtId="4" fontId="1" fillId="8" borderId="11" xfId="7" applyNumberFormat="1" applyFont="1" applyFill="1" applyBorder="1" applyAlignment="1">
      <alignment horizontal="right" wrapText="1"/>
    </xf>
    <xf numFmtId="174" fontId="19" fillId="8" borderId="49" xfId="7" applyFont="1" applyFill="1" applyBorder="1" applyAlignment="1">
      <alignment horizontal="center" wrapText="1"/>
    </xf>
    <xf numFmtId="2" fontId="13" fillId="8" borderId="19" xfId="5" applyNumberFormat="1" applyFont="1" applyFill="1" applyBorder="1" applyAlignment="1">
      <alignment horizontal="left"/>
    </xf>
    <xf numFmtId="2" fontId="13" fillId="8" borderId="0" xfId="5" applyNumberFormat="1" applyFont="1" applyFill="1" applyAlignment="1">
      <alignment horizontal="left"/>
    </xf>
    <xf numFmtId="4" fontId="13" fillId="8" borderId="23" xfId="7" applyNumberFormat="1" applyFont="1" applyFill="1" applyBorder="1" applyAlignment="1">
      <alignment horizontal="right" wrapText="1"/>
    </xf>
    <xf numFmtId="0" fontId="9" fillId="8" borderId="0" xfId="5" applyFont="1" applyFill="1"/>
    <xf numFmtId="169" fontId="9" fillId="8" borderId="0" xfId="5" applyNumberFormat="1" applyFont="1" applyFill="1"/>
    <xf numFmtId="0" fontId="9" fillId="8" borderId="23" xfId="5" applyFont="1" applyFill="1" applyBorder="1" applyAlignment="1">
      <alignment horizontal="center"/>
    </xf>
    <xf numFmtId="176" fontId="1" fillId="8" borderId="19" xfId="9" applyNumberFormat="1" applyFill="1" applyBorder="1" applyAlignment="1">
      <alignment horizontal="left" indent="1"/>
    </xf>
    <xf numFmtId="0" fontId="19" fillId="8" borderId="29" xfId="5" applyFont="1" applyFill="1" applyBorder="1" applyAlignment="1">
      <alignment horizontal="center"/>
    </xf>
    <xf numFmtId="2" fontId="13" fillId="8" borderId="4" xfId="5" applyNumberFormat="1" applyFont="1" applyFill="1" applyBorder="1" applyAlignment="1">
      <alignment horizontal="left"/>
    </xf>
    <xf numFmtId="2" fontId="1" fillId="8" borderId="5" xfId="5" applyNumberFormat="1" applyFill="1" applyBorder="1" applyAlignment="1">
      <alignment horizontal="left"/>
    </xf>
    <xf numFmtId="174" fontId="13" fillId="8" borderId="27" xfId="7" applyFont="1" applyFill="1" applyBorder="1" applyAlignment="1">
      <alignment horizontal="center" wrapText="1"/>
    </xf>
    <xf numFmtId="0" fontId="18" fillId="8" borderId="4" xfId="5" applyFont="1" applyFill="1" applyBorder="1"/>
    <xf numFmtId="174" fontId="19" fillId="8" borderId="5" xfId="7" applyFont="1" applyFill="1" applyBorder="1" applyAlignment="1">
      <alignment horizontal="center" wrapText="1"/>
    </xf>
    <xf numFmtId="174" fontId="19" fillId="8" borderId="27" xfId="7" applyFont="1" applyFill="1" applyBorder="1" applyAlignment="1">
      <alignment horizontal="center" wrapText="1"/>
    </xf>
    <xf numFmtId="2" fontId="13" fillId="11" borderId="0" xfId="5" applyNumberFormat="1" applyFont="1" applyFill="1" applyAlignment="1">
      <alignment horizontal="left"/>
    </xf>
    <xf numFmtId="2" fontId="1" fillId="0" borderId="0" xfId="5" applyNumberFormat="1" applyAlignment="1">
      <alignment horizontal="left"/>
    </xf>
    <xf numFmtId="4" fontId="13" fillId="0" borderId="0" xfId="7" applyNumberFormat="1" applyFont="1" applyFill="1" applyBorder="1" applyAlignment="1">
      <alignment horizontal="right" wrapText="1"/>
    </xf>
    <xf numFmtId="174" fontId="9" fillId="2" borderId="0" xfId="7" applyFont="1" applyFill="1" applyBorder="1" applyAlignment="1">
      <alignment horizontal="center" wrapText="1"/>
    </xf>
    <xf numFmtId="174" fontId="9" fillId="2" borderId="29" xfId="7" applyFont="1" applyFill="1" applyBorder="1" applyAlignment="1">
      <alignment horizontal="center" wrapText="1"/>
    </xf>
    <xf numFmtId="0" fontId="9" fillId="2" borderId="0" xfId="5" applyFont="1" applyFill="1" applyAlignment="1">
      <alignment horizontal="left" wrapText="1"/>
    </xf>
    <xf numFmtId="2" fontId="13" fillId="2" borderId="19" xfId="5" applyNumberFormat="1" applyFont="1" applyFill="1" applyBorder="1"/>
    <xf numFmtId="2" fontId="13" fillId="2" borderId="0" xfId="5" applyNumberFormat="1" applyFont="1" applyFill="1"/>
    <xf numFmtId="43" fontId="1" fillId="2" borderId="29" xfId="1" applyFont="1" applyFill="1" applyBorder="1" applyAlignment="1"/>
    <xf numFmtId="2" fontId="1" fillId="2" borderId="19" xfId="5" applyNumberFormat="1" applyFill="1" applyBorder="1"/>
    <xf numFmtId="4" fontId="9" fillId="2" borderId="0" xfId="0" applyNumberFormat="1" applyFont="1" applyFill="1"/>
    <xf numFmtId="2" fontId="1" fillId="0" borderId="19" xfId="5" applyNumberFormat="1" applyBorder="1"/>
    <xf numFmtId="43" fontId="13" fillId="2" borderId="29" xfId="1" applyFont="1" applyFill="1" applyBorder="1" applyAlignment="1"/>
    <xf numFmtId="0" fontId="13" fillId="2" borderId="4" xfId="6" applyFont="1" applyFill="1" applyBorder="1" applyAlignment="1">
      <alignment horizontal="left"/>
    </xf>
    <xf numFmtId="0" fontId="13" fillId="2" borderId="5" xfId="6" applyFont="1" applyFill="1" applyBorder="1" applyAlignment="1">
      <alignment horizontal="left"/>
    </xf>
    <xf numFmtId="43" fontId="13" fillId="2" borderId="27" xfId="10" applyFont="1" applyFill="1" applyBorder="1" applyAlignment="1">
      <alignment horizontal="center" wrapText="1"/>
    </xf>
    <xf numFmtId="177" fontId="9" fillId="2" borderId="0" xfId="0" applyNumberFormat="1" applyFont="1" applyFill="1"/>
    <xf numFmtId="0" fontId="7" fillId="12" borderId="1" xfId="5" applyFont="1" applyFill="1" applyBorder="1" applyAlignment="1">
      <alignment horizontal="center"/>
    </xf>
    <xf numFmtId="0" fontId="7" fillId="12" borderId="2" xfId="5" applyFont="1" applyFill="1" applyBorder="1" applyAlignment="1">
      <alignment horizontal="center"/>
    </xf>
    <xf numFmtId="0" fontId="7" fillId="12" borderId="3" xfId="5" applyFont="1" applyFill="1" applyBorder="1" applyAlignment="1">
      <alignment horizontal="center"/>
    </xf>
    <xf numFmtId="2" fontId="13" fillId="13" borderId="1" xfId="6" applyNumberFormat="1" applyFont="1" applyFill="1" applyBorder="1" applyAlignment="1">
      <alignment horizontal="center"/>
    </xf>
    <xf numFmtId="2" fontId="13" fillId="13" borderId="2" xfId="6" applyNumberFormat="1" applyFont="1" applyFill="1" applyBorder="1" applyAlignment="1">
      <alignment horizontal="center"/>
    </xf>
    <xf numFmtId="2" fontId="13" fillId="13" borderId="3" xfId="6" applyNumberFormat="1" applyFont="1" applyFill="1" applyBorder="1" applyAlignment="1">
      <alignment horizontal="center"/>
    </xf>
    <xf numFmtId="174" fontId="9" fillId="0" borderId="0" xfId="7" applyFont="1" applyFill="1" applyBorder="1" applyAlignment="1">
      <alignment horizontal="center" wrapText="1"/>
    </xf>
    <xf numFmtId="174" fontId="9" fillId="7" borderId="0" xfId="7" applyFont="1" applyFill="1" applyBorder="1" applyAlignment="1">
      <alignment horizontal="center" wrapText="1"/>
    </xf>
    <xf numFmtId="174" fontId="9" fillId="7" borderId="29" xfId="7" applyFont="1" applyFill="1" applyBorder="1" applyAlignment="1">
      <alignment horizontal="center" wrapText="1"/>
    </xf>
    <xf numFmtId="0" fontId="21" fillId="14" borderId="19" xfId="5" applyFont="1" applyFill="1" applyBorder="1" applyAlignment="1">
      <alignment horizontal="left"/>
    </xf>
    <xf numFmtId="2" fontId="13" fillId="0" borderId="0" xfId="6" applyNumberFormat="1" applyFont="1" applyAlignment="1">
      <alignment horizontal="center"/>
    </xf>
    <xf numFmtId="43" fontId="1" fillId="14" borderId="0" xfId="10" applyFont="1" applyFill="1" applyBorder="1" applyAlignment="1">
      <alignment horizontal="center" wrapText="1"/>
    </xf>
    <xf numFmtId="2" fontId="13" fillId="0" borderId="19" xfId="6" applyNumberFormat="1" applyFont="1" applyBorder="1" applyAlignment="1">
      <alignment horizontal="left"/>
    </xf>
    <xf numFmtId="2" fontId="1" fillId="14" borderId="19" xfId="5" applyNumberFormat="1" applyFill="1" applyBorder="1" applyAlignment="1">
      <alignment horizontal="left"/>
    </xf>
    <xf numFmtId="0" fontId="9" fillId="14" borderId="0" xfId="5" applyFont="1" applyFill="1" applyAlignment="1">
      <alignment horizontal="left" wrapText="1"/>
    </xf>
    <xf numFmtId="43" fontId="1" fillId="14" borderId="0" xfId="11" applyFont="1" applyFill="1" applyBorder="1" applyAlignment="1">
      <alignment horizontal="center" wrapText="1"/>
    </xf>
    <xf numFmtId="0" fontId="13" fillId="14" borderId="19" xfId="5" applyFont="1" applyFill="1" applyBorder="1" applyAlignment="1">
      <alignment horizontal="left" wrapText="1"/>
    </xf>
    <xf numFmtId="43" fontId="13" fillId="0" borderId="16" xfId="11" applyFont="1" applyFill="1" applyBorder="1" applyAlignment="1">
      <alignment horizontal="center" wrapText="1"/>
    </xf>
    <xf numFmtId="0" fontId="9" fillId="14" borderId="19" xfId="5" applyFont="1" applyFill="1" applyBorder="1" applyAlignment="1">
      <alignment horizontal="left" wrapText="1"/>
    </xf>
    <xf numFmtId="174" fontId="9" fillId="14" borderId="0" xfId="7" applyFont="1" applyFill="1" applyBorder="1" applyAlignment="1">
      <alignment horizontal="center" wrapText="1"/>
    </xf>
    <xf numFmtId="43" fontId="1" fillId="2" borderId="0" xfId="11" applyFont="1" applyFill="1" applyBorder="1" applyAlignment="1">
      <alignment horizontal="center" wrapText="1"/>
    </xf>
    <xf numFmtId="174" fontId="22" fillId="7" borderId="0" xfId="7" applyFont="1" applyFill="1" applyBorder="1" applyAlignment="1">
      <alignment horizontal="left"/>
    </xf>
    <xf numFmtId="174" fontId="9" fillId="14" borderId="29" xfId="7" applyFont="1" applyFill="1" applyBorder="1" applyAlignment="1">
      <alignment horizontal="center" wrapText="1"/>
    </xf>
    <xf numFmtId="43" fontId="1" fillId="7" borderId="0" xfId="11" applyFont="1" applyFill="1" applyBorder="1" applyAlignment="1">
      <alignment horizontal="center" wrapText="1"/>
    </xf>
    <xf numFmtId="174" fontId="23" fillId="14" borderId="0" xfId="7" applyFont="1" applyFill="1" applyBorder="1" applyAlignment="1">
      <alignment horizontal="center" wrapText="1"/>
    </xf>
    <xf numFmtId="174" fontId="24" fillId="7" borderId="0" xfId="7" applyFont="1" applyFill="1" applyBorder="1" applyAlignment="1">
      <alignment horizontal="center" wrapText="1"/>
    </xf>
    <xf numFmtId="0" fontId="21" fillId="14" borderId="19" xfId="5" applyFont="1" applyFill="1" applyBorder="1" applyAlignment="1">
      <alignment horizontal="left" wrapText="1"/>
    </xf>
    <xf numFmtId="43" fontId="1" fillId="2" borderId="50" xfId="11" applyFont="1" applyFill="1" applyBorder="1" applyAlignment="1">
      <alignment horizontal="center" wrapText="1"/>
    </xf>
    <xf numFmtId="0" fontId="9" fillId="8" borderId="19" xfId="5" applyFont="1" applyFill="1" applyBorder="1" applyAlignment="1">
      <alignment horizontal="left" wrapText="1"/>
    </xf>
    <xf numFmtId="0" fontId="9" fillId="8" borderId="0" xfId="5" applyFont="1" applyFill="1" applyAlignment="1">
      <alignment horizontal="left" wrapText="1"/>
    </xf>
    <xf numFmtId="174" fontId="21" fillId="10" borderId="42" xfId="7" applyFont="1" applyFill="1" applyBorder="1" applyAlignment="1">
      <alignment horizontal="center" vertical="center" wrapText="1"/>
    </xf>
    <xf numFmtId="174" fontId="9" fillId="8" borderId="0" xfId="7" applyFont="1" applyFill="1" applyBorder="1" applyAlignment="1">
      <alignment horizontal="center" wrapText="1"/>
    </xf>
    <xf numFmtId="174" fontId="9" fillId="8" borderId="29" xfId="7" applyFont="1" applyFill="1" applyBorder="1" applyAlignment="1">
      <alignment horizontal="center" wrapText="1"/>
    </xf>
    <xf numFmtId="43" fontId="1" fillId="8" borderId="0" xfId="11" applyFont="1" applyFill="1" applyBorder="1" applyAlignment="1">
      <alignment horizontal="center" wrapText="1"/>
    </xf>
    <xf numFmtId="10" fontId="1" fillId="8" borderId="0" xfId="12" applyNumberFormat="1" applyFont="1" applyFill="1" applyBorder="1" applyAlignment="1">
      <alignment horizontal="center" wrapText="1"/>
    </xf>
    <xf numFmtId="10" fontId="9" fillId="8" borderId="0" xfId="3" applyNumberFormat="1" applyFont="1" applyFill="1" applyBorder="1" applyAlignment="1">
      <alignment horizontal="center" wrapText="1"/>
    </xf>
    <xf numFmtId="0" fontId="25" fillId="8" borderId="0" xfId="5" applyFont="1" applyFill="1" applyAlignment="1">
      <alignment horizontal="left" wrapText="1"/>
    </xf>
    <xf numFmtId="43" fontId="17" fillId="8" borderId="16" xfId="11" applyFont="1" applyFill="1" applyBorder="1" applyAlignment="1">
      <alignment horizontal="center" wrapText="1"/>
    </xf>
    <xf numFmtId="10" fontId="17" fillId="8" borderId="16" xfId="11" applyNumberFormat="1" applyFont="1" applyFill="1" applyBorder="1" applyAlignment="1">
      <alignment horizontal="center" wrapText="1"/>
    </xf>
    <xf numFmtId="0" fontId="1" fillId="8" borderId="19" xfId="5" applyFill="1" applyBorder="1" applyAlignment="1">
      <alignment horizontal="left" wrapText="1"/>
    </xf>
    <xf numFmtId="174" fontId="1" fillId="8" borderId="0" xfId="7" applyFont="1" applyFill="1" applyBorder="1" applyAlignment="1">
      <alignment horizontal="center" wrapText="1"/>
    </xf>
    <xf numFmtId="43" fontId="13" fillId="8" borderId="0" xfId="11" applyFont="1" applyFill="1" applyBorder="1" applyAlignment="1">
      <alignment horizontal="center" wrapText="1"/>
    </xf>
    <xf numFmtId="10" fontId="13" fillId="8" borderId="0" xfId="12" applyNumberFormat="1" applyFont="1" applyFill="1" applyBorder="1" applyAlignment="1">
      <alignment horizontal="center" wrapText="1"/>
    </xf>
    <xf numFmtId="177" fontId="0" fillId="2" borderId="0" xfId="0" applyNumberFormat="1" applyFill="1"/>
    <xf numFmtId="43" fontId="9" fillId="8" borderId="0" xfId="1" applyFont="1" applyFill="1" applyBorder="1" applyAlignment="1">
      <alignment horizontal="center" wrapText="1"/>
    </xf>
    <xf numFmtId="0" fontId="21" fillId="8" borderId="0" xfId="5" applyFont="1" applyFill="1" applyAlignment="1">
      <alignment horizontal="left" wrapText="1"/>
    </xf>
    <xf numFmtId="43" fontId="13" fillId="2" borderId="50" xfId="11" applyFont="1" applyFill="1" applyBorder="1" applyAlignment="1">
      <alignment horizontal="center"/>
    </xf>
    <xf numFmtId="10" fontId="13" fillId="0" borderId="50" xfId="12" applyNumberFormat="1" applyFont="1" applyFill="1" applyBorder="1" applyAlignment="1">
      <alignment horizontal="center" wrapText="1"/>
    </xf>
    <xf numFmtId="174" fontId="26" fillId="0" borderId="0" xfId="0" applyNumberFormat="1" applyFont="1"/>
    <xf numFmtId="2" fontId="16" fillId="8" borderId="19" xfId="5" applyNumberFormat="1" applyFont="1" applyFill="1" applyBorder="1" applyAlignment="1">
      <alignment horizontal="left"/>
    </xf>
    <xf numFmtId="43" fontId="13" fillId="8" borderId="0" xfId="11" applyFont="1" applyFill="1" applyBorder="1" applyAlignment="1">
      <alignment horizontal="center"/>
    </xf>
    <xf numFmtId="10" fontId="13" fillId="0" borderId="0" xfId="12" applyNumberFormat="1" applyFont="1" applyFill="1" applyBorder="1" applyAlignment="1">
      <alignment horizontal="center" wrapText="1"/>
    </xf>
    <xf numFmtId="0" fontId="21" fillId="10" borderId="42" xfId="5" applyFont="1" applyFill="1" applyBorder="1" applyAlignment="1">
      <alignment horizontal="center"/>
    </xf>
    <xf numFmtId="0" fontId="21" fillId="10" borderId="51" xfId="5" applyFont="1" applyFill="1" applyBorder="1" applyAlignment="1">
      <alignment horizontal="center"/>
    </xf>
    <xf numFmtId="174" fontId="9" fillId="0" borderId="29" xfId="7" applyFont="1" applyFill="1" applyBorder="1" applyAlignment="1">
      <alignment horizontal="center" wrapText="1"/>
    </xf>
    <xf numFmtId="17" fontId="1" fillId="5" borderId="37" xfId="13" applyNumberFormat="1" applyFill="1" applyBorder="1" applyAlignment="1">
      <alignment horizontal="left" wrapText="1"/>
    </xf>
    <xf numFmtId="43" fontId="1" fillId="0" borderId="52" xfId="1" applyFont="1" applyFill="1" applyBorder="1" applyAlignment="1">
      <alignment wrapText="1"/>
    </xf>
    <xf numFmtId="43" fontId="1" fillId="0" borderId="53" xfId="1" applyFont="1" applyFill="1" applyBorder="1" applyAlignment="1">
      <alignment wrapText="1"/>
    </xf>
    <xf numFmtId="168" fontId="13" fillId="0" borderId="54" xfId="3" applyNumberFormat="1" applyFont="1" applyFill="1" applyBorder="1" applyAlignment="1">
      <alignment wrapText="1"/>
    </xf>
    <xf numFmtId="178" fontId="9" fillId="8" borderId="29" xfId="3" applyNumberFormat="1" applyFont="1" applyFill="1" applyBorder="1" applyAlignment="1">
      <alignment horizontal="center" wrapText="1"/>
    </xf>
    <xf numFmtId="17" fontId="1" fillId="5" borderId="42" xfId="13" applyNumberFormat="1" applyFill="1" applyBorder="1" applyAlignment="1">
      <alignment horizontal="left" wrapText="1"/>
    </xf>
    <xf numFmtId="43" fontId="1" fillId="0" borderId="2" xfId="1" applyFont="1" applyFill="1" applyBorder="1" applyAlignment="1">
      <alignment wrapText="1"/>
    </xf>
    <xf numFmtId="178" fontId="9" fillId="2" borderId="29" xfId="3" applyNumberFormat="1" applyFont="1" applyFill="1" applyBorder="1" applyAlignment="1">
      <alignment horizontal="center" wrapText="1"/>
    </xf>
    <xf numFmtId="0" fontId="1" fillId="14" borderId="19" xfId="5" applyFill="1" applyBorder="1" applyAlignment="1">
      <alignment horizontal="left" wrapText="1"/>
    </xf>
    <xf numFmtId="174" fontId="1" fillId="14" borderId="0" xfId="7" applyFont="1" applyFill="1" applyBorder="1" applyAlignment="1">
      <alignment horizontal="center" wrapText="1"/>
    </xf>
    <xf numFmtId="0" fontId="1" fillId="14" borderId="21" xfId="5" applyFill="1" applyBorder="1" applyAlignment="1">
      <alignment horizontal="justify" vertical="center" wrapText="1"/>
    </xf>
    <xf numFmtId="0" fontId="1" fillId="14" borderId="22" xfId="5" applyFill="1" applyBorder="1" applyAlignment="1">
      <alignment horizontal="justify" vertical="center" wrapText="1"/>
    </xf>
    <xf numFmtId="0" fontId="1" fillId="14" borderId="13" xfId="5" applyFill="1" applyBorder="1" applyAlignment="1">
      <alignment horizontal="justify" vertical="center" wrapText="1"/>
    </xf>
    <xf numFmtId="0" fontId="1" fillId="14" borderId="55" xfId="5" applyFill="1" applyBorder="1" applyAlignment="1">
      <alignment horizontal="justify" vertical="center" wrapText="1"/>
    </xf>
    <xf numFmtId="0" fontId="1" fillId="14" borderId="0" xfId="5" applyFill="1" applyAlignment="1">
      <alignment horizontal="justify" vertical="center" wrapText="1"/>
    </xf>
    <xf numFmtId="0" fontId="1" fillId="14" borderId="20" xfId="5" applyFill="1" applyBorder="1" applyAlignment="1">
      <alignment horizontal="justify" vertical="center" wrapText="1"/>
    </xf>
    <xf numFmtId="0" fontId="1" fillId="14" borderId="10" xfId="5" applyFill="1" applyBorder="1" applyAlignment="1">
      <alignment horizontal="justify" vertical="center" wrapText="1"/>
    </xf>
    <xf numFmtId="0" fontId="1" fillId="14" borderId="8" xfId="5" applyFill="1" applyBorder="1" applyAlignment="1">
      <alignment horizontal="justify" vertical="center" wrapText="1"/>
    </xf>
    <xf numFmtId="0" fontId="1" fillId="14" borderId="9" xfId="5" applyFill="1" applyBorder="1" applyAlignment="1">
      <alignment horizontal="justify" vertical="center" wrapText="1"/>
    </xf>
    <xf numFmtId="0" fontId="21" fillId="13" borderId="1" xfId="5" applyFont="1" applyFill="1" applyBorder="1" applyAlignment="1">
      <alignment horizontal="left" wrapText="1"/>
    </xf>
    <xf numFmtId="0" fontId="21" fillId="13" borderId="3" xfId="5" applyFont="1" applyFill="1" applyBorder="1" applyAlignment="1">
      <alignment horizontal="left" wrapText="1"/>
    </xf>
    <xf numFmtId="0" fontId="21" fillId="13" borderId="42" xfId="5" applyFont="1" applyFill="1" applyBorder="1" applyAlignment="1">
      <alignment horizontal="center"/>
    </xf>
    <xf numFmtId="0" fontId="9" fillId="14" borderId="0" xfId="5" applyFont="1" applyFill="1" applyAlignment="1">
      <alignment horizontal="center"/>
    </xf>
    <xf numFmtId="0" fontId="14" fillId="9" borderId="56" xfId="5" applyFont="1" applyFill="1" applyBorder="1" applyAlignment="1">
      <alignment horizontal="left" wrapText="1"/>
    </xf>
    <xf numFmtId="0" fontId="14" fillId="9" borderId="46" xfId="5" applyFont="1" applyFill="1" applyBorder="1" applyAlignment="1">
      <alignment horizontal="left" wrapText="1"/>
    </xf>
    <xf numFmtId="179" fontId="1" fillId="14" borderId="57" xfId="14" applyNumberFormat="1" applyFont="1" applyFill="1" applyBorder="1" applyAlignment="1"/>
    <xf numFmtId="179" fontId="1" fillId="0" borderId="7" xfId="14" applyNumberFormat="1" applyFont="1" applyFill="1" applyBorder="1" applyAlignment="1"/>
    <xf numFmtId="179" fontId="1" fillId="0" borderId="57" xfId="14" applyNumberFormat="1" applyFont="1" applyFill="1" applyBorder="1" applyAlignment="1">
      <alignment horizontal="right"/>
    </xf>
    <xf numFmtId="0" fontId="9" fillId="0" borderId="0" xfId="5" applyFont="1" applyAlignment="1">
      <alignment horizontal="center"/>
    </xf>
    <xf numFmtId="0" fontId="14" fillId="9" borderId="58" xfId="5" applyFont="1" applyFill="1" applyBorder="1" applyAlignment="1">
      <alignment horizontal="left" wrapText="1"/>
    </xf>
    <xf numFmtId="0" fontId="14" fillId="9" borderId="59" xfId="5" applyFont="1" applyFill="1" applyBorder="1" applyAlignment="1">
      <alignment horizontal="left" wrapText="1"/>
    </xf>
    <xf numFmtId="180" fontId="1" fillId="14" borderId="40" xfId="7" applyNumberFormat="1" applyFont="1" applyFill="1" applyBorder="1" applyAlignment="1"/>
    <xf numFmtId="180" fontId="1" fillId="0" borderId="18" xfId="7" applyNumberFormat="1" applyFont="1" applyFill="1" applyBorder="1" applyAlignment="1"/>
    <xf numFmtId="180" fontId="14" fillId="14" borderId="40" xfId="7" applyNumberFormat="1" applyFont="1" applyFill="1" applyBorder="1" applyAlignment="1"/>
    <xf numFmtId="179" fontId="1" fillId="0" borderId="57" xfId="14" applyNumberFormat="1" applyFont="1" applyFill="1" applyBorder="1" applyAlignment="1"/>
    <xf numFmtId="0" fontId="24" fillId="14" borderId="0" xfId="5" applyFont="1" applyFill="1" applyAlignment="1">
      <alignment horizontal="center"/>
    </xf>
    <xf numFmtId="0" fontId="14" fillId="9" borderId="18" xfId="5" applyFont="1" applyFill="1" applyBorder="1" applyAlignment="1">
      <alignment horizontal="left" wrapText="1"/>
    </xf>
    <xf numFmtId="0" fontId="14" fillId="9" borderId="17" xfId="5" applyFont="1" applyFill="1" applyBorder="1" applyAlignment="1">
      <alignment horizontal="left" wrapText="1"/>
    </xf>
    <xf numFmtId="10" fontId="14" fillId="14" borderId="40" xfId="3" applyNumberFormat="1" applyFont="1" applyFill="1" applyBorder="1" applyAlignment="1"/>
    <xf numFmtId="10" fontId="1" fillId="0" borderId="18" xfId="15" applyNumberFormat="1" applyFont="1" applyFill="1" applyBorder="1" applyAlignment="1"/>
    <xf numFmtId="10" fontId="1" fillId="0" borderId="57" xfId="3" applyNumberFormat="1" applyFont="1" applyFill="1" applyBorder="1" applyAlignment="1"/>
    <xf numFmtId="10" fontId="1" fillId="0" borderId="57" xfId="3" applyNumberFormat="1" applyFont="1" applyFill="1" applyBorder="1" applyAlignment="1">
      <alignment horizontal="right"/>
    </xf>
    <xf numFmtId="10" fontId="14" fillId="0" borderId="40" xfId="3" applyNumberFormat="1" applyFont="1" applyFill="1" applyBorder="1" applyAlignment="1"/>
    <xf numFmtId="10" fontId="1" fillId="0" borderId="18" xfId="3" applyNumberFormat="1" applyFont="1" applyFill="1" applyBorder="1" applyAlignment="1"/>
    <xf numFmtId="10" fontId="1" fillId="0" borderId="40" xfId="3" applyNumberFormat="1" applyFont="1" applyFill="1" applyBorder="1" applyAlignment="1"/>
    <xf numFmtId="10" fontId="1" fillId="0" borderId="29" xfId="3" applyNumberFormat="1" applyFont="1" applyFill="1" applyBorder="1" applyAlignment="1"/>
    <xf numFmtId="10" fontId="14" fillId="2" borderId="40" xfId="3" applyNumberFormat="1" applyFont="1" applyFill="1" applyBorder="1" applyAlignment="1"/>
    <xf numFmtId="10" fontId="1" fillId="2" borderId="40" xfId="3" applyNumberFormat="1" applyFont="1" applyFill="1" applyBorder="1" applyAlignment="1"/>
    <xf numFmtId="10" fontId="1" fillId="2" borderId="14" xfId="3" applyNumberFormat="1" applyFont="1" applyFill="1" applyBorder="1" applyAlignment="1"/>
    <xf numFmtId="0" fontId="1" fillId="9" borderId="58" xfId="5" applyFill="1" applyBorder="1" applyAlignment="1">
      <alignment horizontal="left" wrapText="1"/>
    </xf>
    <xf numFmtId="0" fontId="1" fillId="9" borderId="59" xfId="5" applyFill="1" applyBorder="1" applyAlignment="1">
      <alignment horizontal="left" wrapText="1"/>
    </xf>
    <xf numFmtId="10" fontId="14" fillId="2" borderId="40" xfId="15" applyNumberFormat="1" applyFont="1" applyFill="1" applyBorder="1" applyAlignment="1"/>
    <xf numFmtId="10" fontId="1" fillId="2" borderId="40" xfId="15" applyNumberFormat="1" applyFont="1" applyFill="1" applyBorder="1" applyAlignment="1"/>
    <xf numFmtId="10" fontId="14" fillId="2" borderId="23" xfId="12" applyNumberFormat="1" applyFont="1" applyFill="1" applyBorder="1" applyAlignment="1">
      <alignment horizontal="right"/>
    </xf>
    <xf numFmtId="10" fontId="9" fillId="14" borderId="0" xfId="3" applyNumberFormat="1" applyFont="1" applyFill="1" applyAlignment="1">
      <alignment horizontal="center"/>
    </xf>
    <xf numFmtId="10" fontId="1" fillId="2" borderId="18" xfId="15" applyNumberFormat="1" applyFont="1" applyFill="1" applyBorder="1" applyAlignment="1"/>
    <xf numFmtId="10" fontId="14" fillId="2" borderId="60" xfId="12" applyNumberFormat="1" applyFont="1" applyFill="1" applyBorder="1" applyAlignment="1">
      <alignment horizontal="right"/>
    </xf>
    <xf numFmtId="0" fontId="1" fillId="9" borderId="18" xfId="5" applyFill="1" applyBorder="1" applyAlignment="1">
      <alignment horizontal="left" wrapText="1"/>
    </xf>
    <xf numFmtId="0" fontId="1" fillId="9" borderId="17" xfId="5" applyFill="1" applyBorder="1" applyAlignment="1">
      <alignment horizontal="left" wrapText="1"/>
    </xf>
    <xf numFmtId="10" fontId="14" fillId="2" borderId="18" xfId="15" applyNumberFormat="1" applyFont="1" applyFill="1" applyBorder="1" applyAlignment="1"/>
    <xf numFmtId="10" fontId="14" fillId="2" borderId="40" xfId="12" applyNumberFormat="1" applyFont="1" applyFill="1" applyBorder="1" applyAlignment="1">
      <alignment horizontal="right"/>
    </xf>
    <xf numFmtId="0" fontId="14" fillId="9" borderId="61" xfId="5" applyFont="1" applyFill="1" applyBorder="1" applyAlignment="1">
      <alignment horizontal="left" wrapText="1"/>
    </xf>
    <xf numFmtId="177" fontId="1" fillId="2" borderId="12" xfId="14" applyFont="1" applyFill="1" applyBorder="1" applyAlignment="1">
      <alignment horizontal="right"/>
    </xf>
    <xf numFmtId="179" fontId="1" fillId="2" borderId="57" xfId="14" applyNumberFormat="1" applyFont="1" applyFill="1" applyBorder="1" applyAlignment="1">
      <alignment horizontal="right"/>
    </xf>
    <xf numFmtId="0" fontId="14" fillId="9" borderId="12" xfId="5" applyFont="1" applyFill="1" applyBorder="1" applyAlignment="1">
      <alignment horizontal="left" wrapText="1"/>
    </xf>
    <xf numFmtId="0" fontId="14" fillId="9" borderId="23" xfId="5" applyFont="1" applyFill="1" applyBorder="1" applyAlignment="1">
      <alignment horizontal="left" wrapText="1"/>
    </xf>
    <xf numFmtId="177" fontId="1" fillId="2" borderId="60" xfId="14" applyFont="1" applyFill="1" applyBorder="1" applyAlignment="1">
      <alignment horizontal="right"/>
    </xf>
    <xf numFmtId="0" fontId="14" fillId="9" borderId="24" xfId="5" applyFont="1" applyFill="1" applyBorder="1" applyAlignment="1">
      <alignment horizontal="left" wrapText="1"/>
    </xf>
    <xf numFmtId="0" fontId="14" fillId="9" borderId="27" xfId="5" applyFont="1" applyFill="1" applyBorder="1" applyAlignment="1">
      <alignment horizontal="left" wrapText="1"/>
    </xf>
    <xf numFmtId="177" fontId="1" fillId="0" borderId="41" xfId="14" applyFont="1" applyFill="1" applyBorder="1" applyAlignment="1">
      <alignment horizontal="right"/>
    </xf>
    <xf numFmtId="177" fontId="1" fillId="0" borderId="24" xfId="14" applyFont="1" applyFill="1" applyBorder="1" applyAlignment="1">
      <alignment horizontal="right"/>
    </xf>
    <xf numFmtId="179" fontId="1" fillId="0" borderId="37" xfId="14" applyNumberFormat="1" applyFont="1" applyFill="1" applyBorder="1" applyAlignment="1">
      <alignment horizontal="right"/>
    </xf>
    <xf numFmtId="10" fontId="14" fillId="14" borderId="0" xfId="12" applyNumberFormat="1" applyFont="1" applyFill="1" applyBorder="1" applyAlignment="1">
      <alignment horizontal="right"/>
    </xf>
    <xf numFmtId="0" fontId="9" fillId="14" borderId="29" xfId="5" applyFont="1" applyFill="1" applyBorder="1" applyAlignment="1">
      <alignment horizontal="center"/>
    </xf>
    <xf numFmtId="0" fontId="21" fillId="10" borderId="1" xfId="5" applyFont="1" applyFill="1" applyBorder="1" applyAlignment="1">
      <alignment horizontal="center" wrapText="1"/>
    </xf>
    <xf numFmtId="0" fontId="21" fillId="10" borderId="2" xfId="5" applyFont="1" applyFill="1" applyBorder="1" applyAlignment="1">
      <alignment horizontal="center" wrapText="1"/>
    </xf>
    <xf numFmtId="0" fontId="21" fillId="10" borderId="3" xfId="5" applyFont="1" applyFill="1" applyBorder="1" applyAlignment="1">
      <alignment horizontal="center" wrapText="1"/>
    </xf>
    <xf numFmtId="10" fontId="9" fillId="8" borderId="0" xfId="5" applyNumberFormat="1" applyFont="1" applyFill="1"/>
    <xf numFmtId="0" fontId="9" fillId="8" borderId="29" xfId="5" applyFont="1" applyFill="1" applyBorder="1" applyAlignment="1">
      <alignment horizontal="center"/>
    </xf>
    <xf numFmtId="0" fontId="28" fillId="6" borderId="62" xfId="5" applyFont="1" applyFill="1" applyBorder="1" applyAlignment="1">
      <alignment horizontal="left" wrapText="1"/>
    </xf>
    <xf numFmtId="0" fontId="28" fillId="6" borderId="31" xfId="5" applyFont="1" applyFill="1" applyBorder="1" applyAlignment="1">
      <alignment horizontal="left" wrapText="1"/>
    </xf>
    <xf numFmtId="43" fontId="9" fillId="8" borderId="0" xfId="1" applyFont="1" applyFill="1" applyBorder="1" applyAlignment="1"/>
    <xf numFmtId="0" fontId="28" fillId="6" borderId="58" xfId="5" applyFont="1" applyFill="1" applyBorder="1" applyAlignment="1">
      <alignment horizontal="left" wrapText="1"/>
    </xf>
    <xf numFmtId="0" fontId="28" fillId="6" borderId="15" xfId="5" applyFont="1" applyFill="1" applyBorder="1" applyAlignment="1">
      <alignment horizontal="left" wrapText="1"/>
    </xf>
    <xf numFmtId="181" fontId="28" fillId="8" borderId="40" xfId="14" applyNumberFormat="1" applyFont="1" applyFill="1" applyBorder="1" applyAlignment="1">
      <alignment horizontal="left"/>
    </xf>
    <xf numFmtId="182" fontId="9" fillId="8" borderId="0" xfId="5" applyNumberFormat="1" applyFont="1" applyFill="1"/>
    <xf numFmtId="181" fontId="28" fillId="0" borderId="40" xfId="14" applyNumberFormat="1" applyFont="1" applyFill="1" applyBorder="1" applyAlignment="1">
      <alignment horizontal="left"/>
    </xf>
    <xf numFmtId="181" fontId="9" fillId="8" borderId="0" xfId="5" applyNumberFormat="1" applyFont="1" applyFill="1"/>
    <xf numFmtId="169" fontId="9" fillId="8" borderId="0" xfId="14" applyNumberFormat="1" applyFont="1" applyFill="1" applyBorder="1" applyAlignment="1"/>
    <xf numFmtId="0" fontId="9" fillId="0" borderId="0" xfId="5" applyFont="1"/>
    <xf numFmtId="0" fontId="28" fillId="6" borderId="63" xfId="5" applyFont="1" applyFill="1" applyBorder="1" applyAlignment="1">
      <alignment horizontal="left" wrapText="1"/>
    </xf>
    <xf numFmtId="0" fontId="28" fillId="6" borderId="26" xfId="5" applyFont="1" applyFill="1" applyBorder="1" applyAlignment="1">
      <alignment horizontal="left" wrapText="1"/>
    </xf>
    <xf numFmtId="3" fontId="29" fillId="8" borderId="64" xfId="14" applyNumberFormat="1" applyFont="1" applyFill="1" applyBorder="1" applyAlignment="1">
      <alignment horizontal="right"/>
    </xf>
    <xf numFmtId="179" fontId="9" fillId="8" borderId="0" xfId="5" applyNumberFormat="1" applyFont="1" applyFill="1"/>
    <xf numFmtId="0" fontId="9" fillId="8" borderId="4" xfId="5" applyFont="1" applyFill="1" applyBorder="1" applyAlignment="1">
      <alignment horizontal="center" wrapText="1"/>
    </xf>
    <xf numFmtId="0" fontId="9" fillId="8" borderId="5" xfId="5" applyFont="1" applyFill="1" applyBorder="1" applyAlignment="1">
      <alignment horizontal="center" wrapText="1"/>
    </xf>
    <xf numFmtId="14" fontId="9" fillId="8" borderId="0" xfId="5" applyNumberFormat="1" applyFont="1" applyFill="1"/>
    <xf numFmtId="177" fontId="9" fillId="8" borderId="29" xfId="14" applyFont="1" applyFill="1" applyBorder="1" applyAlignment="1">
      <alignment horizontal="center"/>
    </xf>
    <xf numFmtId="2" fontId="29" fillId="6" borderId="38" xfId="5" applyNumberFormat="1" applyFont="1" applyFill="1" applyBorder="1"/>
    <xf numFmtId="2" fontId="28" fillId="6" borderId="33" xfId="5" applyNumberFormat="1" applyFont="1" applyFill="1" applyBorder="1"/>
    <xf numFmtId="177" fontId="9" fillId="8" borderId="0" xfId="14" applyFont="1" applyFill="1" applyBorder="1" applyAlignment="1"/>
    <xf numFmtId="2" fontId="28" fillId="6" borderId="18" xfId="5" applyNumberFormat="1" applyFont="1" applyFill="1" applyBorder="1" applyAlignment="1">
      <alignment horizontal="left"/>
    </xf>
    <xf numFmtId="2" fontId="28" fillId="6" borderId="17" xfId="5" applyNumberFormat="1" applyFont="1" applyFill="1" applyBorder="1" applyAlignment="1">
      <alignment horizontal="left"/>
    </xf>
    <xf numFmtId="181" fontId="14" fillId="0" borderId="40" xfId="1" applyNumberFormat="1" applyFont="1" applyFill="1" applyBorder="1" applyAlignment="1" applyProtection="1">
      <alignment horizontal="right"/>
    </xf>
    <xf numFmtId="2" fontId="28" fillId="6" borderId="18" xfId="5" applyNumberFormat="1" applyFont="1" applyFill="1" applyBorder="1"/>
    <xf numFmtId="2" fontId="28" fillId="6" borderId="17" xfId="5" applyNumberFormat="1" applyFont="1" applyFill="1" applyBorder="1"/>
    <xf numFmtId="183" fontId="9" fillId="8" borderId="0" xfId="5" applyNumberFormat="1" applyFont="1" applyFill="1"/>
    <xf numFmtId="43" fontId="9" fillId="8" borderId="0" xfId="1" applyFont="1" applyFill="1"/>
    <xf numFmtId="2" fontId="28" fillId="6" borderId="16" xfId="5" applyNumberFormat="1" applyFont="1" applyFill="1" applyBorder="1" applyAlignment="1">
      <alignment horizontal="left"/>
    </xf>
    <xf numFmtId="181" fontId="14" fillId="0" borderId="65" xfId="1" applyNumberFormat="1" applyFont="1" applyFill="1" applyBorder="1" applyAlignment="1" applyProtection="1">
      <alignment horizontal="right"/>
    </xf>
    <xf numFmtId="2" fontId="29" fillId="6" borderId="18" xfId="5" applyNumberFormat="1" applyFont="1" applyFill="1" applyBorder="1"/>
    <xf numFmtId="181" fontId="30" fillId="0" borderId="42" xfId="1" applyNumberFormat="1" applyFont="1" applyFill="1" applyBorder="1" applyAlignment="1" applyProtection="1">
      <alignment horizontal="right"/>
    </xf>
    <xf numFmtId="176" fontId="28" fillId="6" borderId="18" xfId="5" applyNumberFormat="1" applyFont="1" applyFill="1" applyBorder="1" applyAlignment="1">
      <alignment horizontal="left"/>
    </xf>
    <xf numFmtId="176" fontId="28" fillId="6" borderId="17" xfId="5" applyNumberFormat="1" applyFont="1" applyFill="1" applyBorder="1" applyAlignment="1">
      <alignment horizontal="left"/>
    </xf>
    <xf numFmtId="2" fontId="13" fillId="6" borderId="24" xfId="5" applyNumberFormat="1" applyFont="1" applyFill="1" applyBorder="1"/>
    <xf numFmtId="2" fontId="1" fillId="6" borderId="27" xfId="5" applyNumberFormat="1" applyFill="1" applyBorder="1"/>
    <xf numFmtId="181" fontId="31" fillId="0" borderId="64" xfId="1" applyNumberFormat="1" applyFont="1" applyFill="1" applyBorder="1" applyAlignment="1"/>
    <xf numFmtId="43" fontId="9" fillId="2" borderId="0" xfId="1" applyFont="1" applyFill="1" applyBorder="1" applyAlignment="1"/>
    <xf numFmtId="2" fontId="28" fillId="6" borderId="38" xfId="5" applyNumberFormat="1" applyFont="1" applyFill="1" applyBorder="1"/>
    <xf numFmtId="181" fontId="29" fillId="8" borderId="39" xfId="1" applyNumberFormat="1" applyFont="1" applyFill="1" applyBorder="1" applyAlignment="1"/>
    <xf numFmtId="181" fontId="1" fillId="0" borderId="40" xfId="1" applyNumberFormat="1" applyFont="1" applyFill="1" applyBorder="1" applyAlignment="1" applyProtection="1">
      <alignment horizontal="right"/>
    </xf>
    <xf numFmtId="165" fontId="9" fillId="8" borderId="0" xfId="5" applyNumberFormat="1" applyFont="1" applyFill="1"/>
    <xf numFmtId="2" fontId="28" fillId="6" borderId="7" xfId="5" applyNumberFormat="1" applyFont="1" applyFill="1" applyBorder="1"/>
    <xf numFmtId="2" fontId="28" fillId="6" borderId="11" xfId="5" applyNumberFormat="1" applyFont="1" applyFill="1" applyBorder="1"/>
    <xf numFmtId="181" fontId="14" fillId="0" borderId="57" xfId="1" applyNumberFormat="1" applyFont="1" applyFill="1" applyBorder="1" applyAlignment="1" applyProtection="1">
      <alignment horizontal="right"/>
    </xf>
    <xf numFmtId="0" fontId="21" fillId="10" borderId="34" xfId="5" applyFont="1" applyFill="1" applyBorder="1" applyAlignment="1">
      <alignment horizontal="center" wrapText="1"/>
    </xf>
    <xf numFmtId="0" fontId="21" fillId="10" borderId="35" xfId="5" applyFont="1" applyFill="1" applyBorder="1" applyAlignment="1">
      <alignment horizontal="center" wrapText="1"/>
    </xf>
    <xf numFmtId="0" fontId="21" fillId="10" borderId="43" xfId="5" applyFont="1" applyFill="1" applyBorder="1" applyAlignment="1">
      <alignment horizontal="center" wrapText="1"/>
    </xf>
    <xf numFmtId="10" fontId="14" fillId="14" borderId="21" xfId="12" applyNumberFormat="1" applyFont="1" applyFill="1" applyBorder="1" applyAlignment="1">
      <alignment horizontal="right"/>
    </xf>
    <xf numFmtId="10" fontId="14" fillId="14" borderId="22" xfId="12" applyNumberFormat="1" applyFont="1" applyFill="1" applyBorder="1" applyAlignment="1">
      <alignment horizontal="right"/>
    </xf>
    <xf numFmtId="10" fontId="14" fillId="14" borderId="13" xfId="12" applyNumberFormat="1" applyFont="1" applyFill="1" applyBorder="1" applyAlignment="1">
      <alignment horizontal="right"/>
    </xf>
    <xf numFmtId="10" fontId="14" fillId="14" borderId="55" xfId="12" applyNumberFormat="1" applyFont="1" applyFill="1" applyBorder="1" applyAlignment="1">
      <alignment horizontal="right"/>
    </xf>
    <xf numFmtId="10" fontId="14" fillId="14" borderId="20" xfId="12" applyNumberFormat="1" applyFont="1" applyFill="1" applyBorder="1" applyAlignment="1">
      <alignment horizontal="right"/>
    </xf>
    <xf numFmtId="10" fontId="14" fillId="14" borderId="10" xfId="12" applyNumberFormat="1" applyFont="1" applyFill="1" applyBorder="1" applyAlignment="1">
      <alignment horizontal="right"/>
    </xf>
    <xf numFmtId="10" fontId="14" fillId="14" borderId="8" xfId="12" applyNumberFormat="1" applyFont="1" applyFill="1" applyBorder="1" applyAlignment="1">
      <alignment horizontal="right"/>
    </xf>
    <xf numFmtId="10" fontId="14" fillId="14" borderId="9" xfId="12" applyNumberFormat="1" applyFont="1" applyFill="1" applyBorder="1" applyAlignment="1">
      <alignment horizontal="right"/>
    </xf>
    <xf numFmtId="0" fontId="21" fillId="10" borderId="1" xfId="5" applyFont="1" applyFill="1" applyBorder="1" applyAlignment="1">
      <alignment horizontal="center" vertical="center" wrapText="1"/>
    </xf>
    <xf numFmtId="0" fontId="21" fillId="10" borderId="1" xfId="5" applyFont="1" applyFill="1" applyBorder="1" applyAlignment="1">
      <alignment horizontal="center" vertical="center" wrapText="1"/>
    </xf>
    <xf numFmtId="0" fontId="21" fillId="10" borderId="3" xfId="5" applyFont="1" applyFill="1" applyBorder="1" applyAlignment="1">
      <alignment horizontal="center" vertical="center" wrapText="1"/>
    </xf>
    <xf numFmtId="0" fontId="21" fillId="10" borderId="42" xfId="5" applyFont="1" applyFill="1" applyBorder="1" applyAlignment="1">
      <alignment horizontal="center" vertical="center" wrapText="1"/>
    </xf>
    <xf numFmtId="169" fontId="21" fillId="10" borderId="42" xfId="5" applyNumberFormat="1" applyFont="1" applyFill="1" applyBorder="1" applyAlignment="1">
      <alignment horizontal="center" vertical="center" wrapText="1"/>
    </xf>
    <xf numFmtId="2" fontId="28" fillId="6" borderId="51" xfId="5" applyNumberFormat="1" applyFont="1" applyFill="1" applyBorder="1" applyAlignment="1">
      <alignment vertical="center" wrapText="1"/>
    </xf>
    <xf numFmtId="2" fontId="28" fillId="0" borderId="34" xfId="5" applyNumberFormat="1" applyFont="1" applyBorder="1" applyAlignment="1">
      <alignment horizontal="left" vertical="top" wrapText="1"/>
    </xf>
    <xf numFmtId="0" fontId="28" fillId="0" borderId="43" xfId="5" applyFont="1" applyBorder="1" applyAlignment="1">
      <alignment horizontal="left" vertical="top" wrapText="1"/>
    </xf>
    <xf numFmtId="10" fontId="1" fillId="8" borderId="51" xfId="5" applyNumberFormat="1" applyFill="1" applyBorder="1" applyAlignment="1">
      <alignment horizontal="right" vertical="top" wrapText="1"/>
    </xf>
    <xf numFmtId="10" fontId="1" fillId="8" borderId="51" xfId="7" applyNumberFormat="1" applyFont="1" applyFill="1" applyBorder="1" applyAlignment="1">
      <alignment horizontal="right" vertical="top"/>
    </xf>
    <xf numFmtId="0" fontId="28" fillId="10" borderId="51" xfId="5" applyFont="1" applyFill="1" applyBorder="1" applyAlignment="1">
      <alignment horizontal="center" vertical="top"/>
    </xf>
    <xf numFmtId="2" fontId="28" fillId="6" borderId="65" xfId="5" applyNumberFormat="1" applyFont="1" applyFill="1" applyBorder="1" applyAlignment="1">
      <alignment vertical="center" wrapText="1"/>
    </xf>
    <xf numFmtId="2" fontId="28" fillId="8" borderId="34" xfId="5" applyNumberFormat="1" applyFont="1" applyFill="1" applyBorder="1" applyAlignment="1">
      <alignment horizontal="left" vertical="top" wrapText="1"/>
    </xf>
    <xf numFmtId="0" fontId="28" fillId="8" borderId="43" xfId="5" applyFont="1" applyFill="1" applyBorder="1" applyAlignment="1">
      <alignment horizontal="left" vertical="top" wrapText="1"/>
    </xf>
    <xf numFmtId="165" fontId="1" fillId="8" borderId="51" xfId="7" applyNumberFormat="1" applyFont="1" applyFill="1" applyBorder="1" applyAlignment="1">
      <alignment horizontal="right" vertical="top"/>
    </xf>
    <xf numFmtId="43" fontId="1" fillId="8" borderId="3" xfId="16" applyNumberFormat="1" applyFont="1" applyFill="1" applyBorder="1" applyAlignment="1">
      <alignment horizontal="right" vertical="top" wrapText="1"/>
    </xf>
    <xf numFmtId="43" fontId="1" fillId="8" borderId="51" xfId="1" applyFont="1" applyFill="1" applyBorder="1" applyAlignment="1">
      <alignment horizontal="right" vertical="top"/>
    </xf>
    <xf numFmtId="2" fontId="28" fillId="6" borderId="37" xfId="5" applyNumberFormat="1" applyFont="1" applyFill="1" applyBorder="1" applyAlignment="1">
      <alignment vertical="center" wrapText="1"/>
    </xf>
    <xf numFmtId="184" fontId="1" fillId="0" borderId="51" xfId="7" applyNumberFormat="1" applyFont="1" applyFill="1" applyBorder="1" applyAlignment="1">
      <alignment horizontal="right" vertical="top"/>
    </xf>
    <xf numFmtId="2" fontId="28" fillId="6" borderId="34" xfId="5" applyNumberFormat="1" applyFont="1" applyFill="1" applyBorder="1" applyAlignment="1">
      <alignment vertical="center" wrapText="1"/>
    </xf>
    <xf numFmtId="0" fontId="28" fillId="8" borderId="34" xfId="5" applyFont="1" applyFill="1" applyBorder="1" applyAlignment="1">
      <alignment horizontal="left" vertical="top" wrapText="1"/>
    </xf>
    <xf numFmtId="10" fontId="1" fillId="0" borderId="51" xfId="5" applyNumberFormat="1" applyBorder="1" applyAlignment="1">
      <alignment horizontal="right" vertical="top" wrapText="1"/>
    </xf>
    <xf numFmtId="0" fontId="28" fillId="6" borderId="34" xfId="16" applyFont="1" applyFill="1" applyBorder="1" applyAlignment="1">
      <alignment vertical="center" wrapText="1"/>
    </xf>
    <xf numFmtId="2" fontId="28" fillId="8" borderId="34" xfId="5" applyNumberFormat="1" applyFont="1" applyFill="1" applyBorder="1" applyAlignment="1">
      <alignment horizontal="left" vertical="center" wrapText="1"/>
    </xf>
    <xf numFmtId="0" fontId="28" fillId="8" borderId="43" xfId="5" applyFont="1" applyFill="1" applyBorder="1" applyAlignment="1">
      <alignment horizontal="left" vertical="center" wrapText="1"/>
    </xf>
    <xf numFmtId="184" fontId="1" fillId="0" borderId="51" xfId="7" applyNumberFormat="1" applyFont="1" applyFill="1" applyBorder="1" applyAlignment="1">
      <alignment horizontal="right" vertical="center"/>
    </xf>
    <xf numFmtId="184" fontId="1" fillId="0" borderId="34" xfId="7" applyNumberFormat="1" applyFont="1" applyFill="1" applyBorder="1" applyAlignment="1">
      <alignment horizontal="right" vertical="center"/>
    </xf>
    <xf numFmtId="0" fontId="28" fillId="10" borderId="51" xfId="5" applyFont="1" applyFill="1" applyBorder="1" applyAlignment="1">
      <alignment horizontal="center" vertical="center"/>
    </xf>
    <xf numFmtId="0" fontId="28" fillId="6" borderId="19" xfId="16" applyFont="1" applyFill="1" applyBorder="1" applyAlignment="1">
      <alignment vertical="center" wrapText="1"/>
    </xf>
    <xf numFmtId="2" fontId="28" fillId="8" borderId="19" xfId="16" applyNumberFormat="1" applyFont="1" applyFill="1" applyBorder="1" applyAlignment="1">
      <alignment horizontal="left" vertical="center" wrapText="1"/>
    </xf>
    <xf numFmtId="2" fontId="28" fillId="8" borderId="29" xfId="16" applyNumberFormat="1" applyFont="1" applyFill="1" applyBorder="1" applyAlignment="1">
      <alignment horizontal="left" vertical="center" wrapText="1"/>
    </xf>
    <xf numFmtId="10" fontId="1" fillId="8" borderId="65" xfId="16" applyNumberFormat="1" applyFont="1" applyFill="1" applyBorder="1" applyAlignment="1">
      <alignment horizontal="right" vertical="center"/>
    </xf>
    <xf numFmtId="10" fontId="1" fillId="8" borderId="19" xfId="16" applyNumberFormat="1" applyFont="1" applyFill="1" applyBorder="1" applyAlignment="1">
      <alignment horizontal="right" vertical="center" wrapText="1"/>
    </xf>
    <xf numFmtId="0" fontId="28" fillId="8" borderId="65" xfId="5" applyFont="1" applyFill="1" applyBorder="1" applyAlignment="1">
      <alignment horizontal="center" vertical="center"/>
    </xf>
    <xf numFmtId="175" fontId="1" fillId="0" borderId="65" xfId="16" applyNumberFormat="1" applyFont="1" applyBorder="1" applyAlignment="1">
      <alignment horizontal="right" vertical="center"/>
    </xf>
    <xf numFmtId="175" fontId="1" fillId="2" borderId="19" xfId="16" applyNumberFormat="1" applyFont="1" applyFill="1" applyBorder="1" applyAlignment="1">
      <alignment horizontal="right" vertical="center" wrapText="1"/>
    </xf>
    <xf numFmtId="0" fontId="28" fillId="10" borderId="65" xfId="5" applyFont="1" applyFill="1" applyBorder="1" applyAlignment="1">
      <alignment horizontal="center" vertical="top"/>
    </xf>
    <xf numFmtId="2" fontId="1" fillId="8" borderId="65" xfId="16" applyNumberFormat="1" applyFont="1" applyFill="1" applyBorder="1" applyAlignment="1">
      <alignment horizontal="right" vertical="center"/>
    </xf>
    <xf numFmtId="43" fontId="1" fillId="8" borderId="19" xfId="16" applyNumberFormat="1" applyFont="1" applyFill="1" applyBorder="1" applyAlignment="1">
      <alignment horizontal="right" vertical="center" wrapText="1"/>
    </xf>
    <xf numFmtId="10" fontId="1" fillId="0" borderId="19" xfId="16" applyNumberFormat="1" applyFont="1" applyBorder="1" applyAlignment="1">
      <alignment horizontal="right" vertical="center" wrapText="1"/>
    </xf>
    <xf numFmtId="174" fontId="1" fillId="2" borderId="65" xfId="10" applyNumberFormat="1" applyFont="1" applyFill="1" applyBorder="1" applyAlignment="1">
      <alignment horizontal="right" vertical="center"/>
    </xf>
    <xf numFmtId="174" fontId="1" fillId="2" borderId="19" xfId="10" applyNumberFormat="1" applyFont="1" applyFill="1" applyBorder="1" applyAlignment="1">
      <alignment horizontal="right" vertical="center"/>
    </xf>
    <xf numFmtId="0" fontId="0" fillId="0" borderId="29" xfId="0" applyBorder="1" applyAlignment="1">
      <alignment horizontal="left" vertical="center" wrapText="1"/>
    </xf>
    <xf numFmtId="43" fontId="1" fillId="2" borderId="65" xfId="1" applyFont="1" applyFill="1" applyBorder="1" applyAlignment="1">
      <alignment horizontal="right" vertical="center"/>
    </xf>
    <xf numFmtId="43" fontId="1" fillId="2" borderId="19" xfId="1" applyFont="1" applyFill="1" applyBorder="1" applyAlignment="1">
      <alignment horizontal="right" vertical="center" wrapText="1"/>
    </xf>
    <xf numFmtId="0" fontId="28" fillId="6" borderId="4" xfId="16" applyFont="1" applyFill="1" applyBorder="1" applyAlignment="1">
      <alignment vertical="center" wrapText="1"/>
    </xf>
    <xf numFmtId="0" fontId="28" fillId="10" borderId="37" xfId="5" applyFont="1" applyFill="1" applyBorder="1" applyAlignment="1">
      <alignment horizontal="center" vertical="top"/>
    </xf>
    <xf numFmtId="0" fontId="28" fillId="6" borderId="19" xfId="16" applyFont="1" applyFill="1" applyBorder="1" applyAlignment="1">
      <alignment horizontal="left" vertical="center" wrapText="1"/>
    </xf>
    <xf numFmtId="184" fontId="1" fillId="2" borderId="51" xfId="7" applyNumberFormat="1" applyFont="1" applyFill="1" applyBorder="1" applyAlignment="1">
      <alignment horizontal="right" vertical="top"/>
    </xf>
    <xf numFmtId="0" fontId="28" fillId="8" borderId="65" xfId="5" applyFont="1" applyFill="1" applyBorder="1" applyAlignment="1">
      <alignment horizontal="center" vertical="top"/>
    </xf>
    <xf numFmtId="2" fontId="28" fillId="8" borderId="19" xfId="16" applyNumberFormat="1" applyFont="1" applyFill="1" applyBorder="1" applyAlignment="1">
      <alignment horizontal="left" vertical="top" wrapText="1"/>
    </xf>
    <xf numFmtId="2" fontId="28" fillId="8" borderId="29" xfId="16" applyNumberFormat="1" applyFont="1" applyFill="1" applyBorder="1" applyAlignment="1">
      <alignment horizontal="left" vertical="top" wrapText="1"/>
    </xf>
    <xf numFmtId="10" fontId="1" fillId="8" borderId="65" xfId="16" applyNumberFormat="1" applyFont="1" applyFill="1" applyBorder="1" applyAlignment="1">
      <alignment horizontal="right" vertical="top"/>
    </xf>
    <xf numFmtId="10" fontId="1" fillId="8" borderId="65" xfId="16" applyNumberFormat="1" applyFont="1" applyFill="1" applyBorder="1" applyAlignment="1">
      <alignment horizontal="right" vertical="top" wrapText="1"/>
    </xf>
    <xf numFmtId="175" fontId="1" fillId="2" borderId="65" xfId="16" applyNumberFormat="1" applyFont="1" applyFill="1" applyBorder="1" applyAlignment="1">
      <alignment horizontal="right" vertical="top"/>
    </xf>
    <xf numFmtId="175" fontId="1" fillId="2" borderId="65" xfId="16" applyNumberFormat="1" applyFont="1" applyFill="1" applyBorder="1" applyAlignment="1">
      <alignment horizontal="right" vertical="top" wrapText="1"/>
    </xf>
    <xf numFmtId="2" fontId="1" fillId="8" borderId="65" xfId="16" applyNumberFormat="1" applyFont="1" applyFill="1" applyBorder="1" applyAlignment="1">
      <alignment horizontal="right" vertical="top"/>
    </xf>
    <xf numFmtId="43" fontId="1" fillId="8" borderId="65" xfId="16" applyNumberFormat="1" applyFont="1" applyFill="1" applyBorder="1" applyAlignment="1">
      <alignment horizontal="right" vertical="top" wrapText="1"/>
    </xf>
    <xf numFmtId="10" fontId="1" fillId="0" borderId="65" xfId="16" applyNumberFormat="1" applyFont="1" applyBorder="1" applyAlignment="1">
      <alignment horizontal="right" vertical="top" wrapText="1"/>
    </xf>
    <xf numFmtId="174" fontId="1" fillId="8" borderId="65" xfId="10" applyNumberFormat="1" applyFont="1" applyFill="1" applyBorder="1" applyAlignment="1">
      <alignment horizontal="right" vertical="top"/>
    </xf>
    <xf numFmtId="0" fontId="0" fillId="0" borderId="29" xfId="0" applyBorder="1" applyAlignment="1">
      <alignment horizontal="left" vertical="top" wrapText="1"/>
    </xf>
    <xf numFmtId="174" fontId="1" fillId="2" borderId="65" xfId="10" applyNumberFormat="1" applyFont="1" applyFill="1" applyBorder="1" applyAlignment="1">
      <alignment horizontal="right" vertical="top"/>
    </xf>
    <xf numFmtId="2" fontId="28" fillId="8" borderId="4" xfId="16" applyNumberFormat="1" applyFont="1" applyFill="1" applyBorder="1" applyAlignment="1">
      <alignment horizontal="left" vertical="top" wrapText="1"/>
    </xf>
    <xf numFmtId="2" fontId="28" fillId="8" borderId="6" xfId="16" applyNumberFormat="1" applyFont="1" applyFill="1" applyBorder="1" applyAlignment="1">
      <alignment horizontal="left" vertical="top" wrapText="1"/>
    </xf>
    <xf numFmtId="174" fontId="1" fillId="0" borderId="37" xfId="10" applyNumberFormat="1" applyFont="1" applyFill="1" applyBorder="1" applyAlignment="1">
      <alignment horizontal="right" vertical="top"/>
    </xf>
    <xf numFmtId="2" fontId="28" fillId="6" borderId="34" xfId="16" applyNumberFormat="1" applyFont="1" applyFill="1" applyBorder="1" applyAlignment="1">
      <alignment vertical="center" wrapText="1"/>
    </xf>
    <xf numFmtId="0" fontId="28" fillId="8" borderId="4" xfId="5" applyFont="1" applyFill="1" applyBorder="1" applyAlignment="1">
      <alignment horizontal="left" vertical="top" wrapText="1"/>
    </xf>
    <xf numFmtId="0" fontId="28" fillId="8" borderId="6" xfId="5" applyFont="1" applyFill="1" applyBorder="1" applyAlignment="1">
      <alignment horizontal="left" vertical="top" wrapText="1"/>
    </xf>
    <xf numFmtId="10" fontId="1" fillId="8" borderId="65" xfId="12" applyNumberFormat="1" applyFont="1" applyFill="1" applyBorder="1" applyAlignment="1">
      <alignment horizontal="right" vertical="top"/>
    </xf>
    <xf numFmtId="10" fontId="1" fillId="8" borderId="65" xfId="12" applyNumberFormat="1" applyFont="1" applyFill="1" applyBorder="1" applyAlignment="1">
      <alignment horizontal="right" vertical="top" wrapText="1"/>
    </xf>
    <xf numFmtId="2" fontId="28" fillId="6" borderId="1" xfId="16" applyNumberFormat="1" applyFont="1" applyFill="1" applyBorder="1" applyAlignment="1">
      <alignment vertical="center" wrapText="1"/>
    </xf>
    <xf numFmtId="2" fontId="28" fillId="8" borderId="4" xfId="16" applyNumberFormat="1" applyFont="1" applyFill="1" applyBorder="1" applyAlignment="1">
      <alignment horizontal="left" vertical="top"/>
    </xf>
    <xf numFmtId="2" fontId="28" fillId="8" borderId="6" xfId="16" applyNumberFormat="1" applyFont="1" applyFill="1" applyBorder="1" applyAlignment="1">
      <alignment horizontal="left" vertical="top"/>
    </xf>
    <xf numFmtId="174" fontId="1" fillId="8" borderId="42" xfId="10" applyNumberFormat="1" applyFont="1" applyFill="1" applyBorder="1" applyAlignment="1">
      <alignment horizontal="right" vertical="top"/>
    </xf>
    <xf numFmtId="43" fontId="1" fillId="8" borderId="42" xfId="16" applyNumberFormat="1" applyFont="1" applyFill="1" applyBorder="1" applyAlignment="1">
      <alignment horizontal="right" vertical="top" wrapText="1"/>
    </xf>
    <xf numFmtId="0" fontId="28" fillId="10" borderId="42" xfId="5" applyFont="1" applyFill="1" applyBorder="1" applyAlignment="1">
      <alignment horizontal="center" vertical="top"/>
    </xf>
    <xf numFmtId="2" fontId="28" fillId="6" borderId="42" xfId="16" applyNumberFormat="1" applyFont="1" applyFill="1" applyBorder="1" applyAlignment="1">
      <alignment vertical="center" wrapText="1"/>
    </xf>
    <xf numFmtId="2" fontId="28" fillId="8" borderId="1" xfId="16" applyNumberFormat="1" applyFont="1" applyFill="1" applyBorder="1" applyAlignment="1">
      <alignment horizontal="left" vertical="top"/>
    </xf>
    <xf numFmtId="2" fontId="28" fillId="8" borderId="3" xfId="16" applyNumberFormat="1" applyFont="1" applyFill="1" applyBorder="1" applyAlignment="1">
      <alignment horizontal="left" vertical="top"/>
    </xf>
    <xf numFmtId="43" fontId="1" fillId="0" borderId="42" xfId="1" applyFont="1" applyFill="1" applyBorder="1" applyAlignment="1">
      <alignment horizontal="right" vertical="top"/>
    </xf>
    <xf numFmtId="43" fontId="1" fillId="2" borderId="42" xfId="1" applyFont="1" applyFill="1" applyBorder="1" applyAlignment="1">
      <alignment horizontal="right" vertical="top" wrapText="1"/>
    </xf>
    <xf numFmtId="2" fontId="28" fillId="2" borderId="19" xfId="16" applyNumberFormat="1" applyFont="1" applyFill="1" applyBorder="1" applyAlignment="1">
      <alignment horizontal="left" wrapText="1"/>
    </xf>
    <xf numFmtId="2" fontId="28" fillId="2" borderId="0" xfId="16" applyNumberFormat="1" applyFont="1" applyFill="1" applyAlignment="1">
      <alignment horizontal="left" wrapText="1"/>
    </xf>
    <xf numFmtId="174" fontId="1" fillId="8" borderId="19" xfId="16" applyNumberFormat="1" applyFont="1" applyFill="1" applyBorder="1" applyAlignment="1">
      <alignment horizontal="right" vertical="center"/>
    </xf>
    <xf numFmtId="0" fontId="1" fillId="2" borderId="19" xfId="5" applyFill="1" applyBorder="1" applyAlignment="1">
      <alignment horizontal="right" vertical="center"/>
    </xf>
    <xf numFmtId="0" fontId="28" fillId="10" borderId="65" xfId="5" applyFont="1" applyFill="1" applyBorder="1" applyAlignment="1">
      <alignment horizontal="center" vertical="center"/>
    </xf>
    <xf numFmtId="2" fontId="28" fillId="2" borderId="19" xfId="16" applyNumberFormat="1" applyFont="1" applyFill="1" applyBorder="1" applyAlignment="1">
      <alignment horizontal="left" vertical="center" wrapText="1"/>
    </xf>
    <xf numFmtId="2" fontId="28" fillId="2" borderId="0" xfId="16" applyNumberFormat="1" applyFont="1" applyFill="1" applyAlignment="1">
      <alignment horizontal="left" vertical="center" wrapText="1"/>
    </xf>
    <xf numFmtId="2" fontId="28" fillId="2" borderId="19" xfId="16" applyNumberFormat="1" applyFont="1" applyFill="1" applyBorder="1" applyAlignment="1">
      <alignment horizontal="left"/>
    </xf>
    <xf numFmtId="2" fontId="28" fillId="2" borderId="0" xfId="16" applyNumberFormat="1" applyFont="1" applyFill="1" applyAlignment="1">
      <alignment horizontal="left" wrapText="1"/>
    </xf>
    <xf numFmtId="43" fontId="1" fillId="2" borderId="19" xfId="10" applyFont="1" applyFill="1" applyBorder="1" applyAlignment="1">
      <alignment horizontal="right" wrapText="1"/>
    </xf>
    <xf numFmtId="0" fontId="0" fillId="2" borderId="0" xfId="0" applyFill="1" applyAlignment="1">
      <alignment horizontal="left" wrapText="1"/>
    </xf>
    <xf numFmtId="43" fontId="1" fillId="8" borderId="19" xfId="1" applyFont="1" applyFill="1" applyBorder="1" applyAlignment="1">
      <alignment horizontal="right"/>
    </xf>
    <xf numFmtId="2" fontId="28" fillId="2" borderId="0" xfId="16" applyNumberFormat="1" applyFont="1" applyFill="1" applyAlignment="1">
      <alignment horizontal="left"/>
    </xf>
    <xf numFmtId="2" fontId="1" fillId="8" borderId="19" xfId="16" applyNumberFormat="1" applyFont="1" applyFill="1" applyBorder="1" applyAlignment="1">
      <alignment horizontal="right"/>
    </xf>
    <xf numFmtId="10" fontId="1" fillId="0" borderId="19" xfId="7" applyNumberFormat="1" applyFont="1" applyFill="1" applyBorder="1" applyAlignment="1">
      <alignment horizontal="right"/>
    </xf>
    <xf numFmtId="2" fontId="1" fillId="2" borderId="19" xfId="16" applyNumberFormat="1" applyFont="1" applyFill="1" applyBorder="1" applyAlignment="1">
      <alignment horizontal="right"/>
    </xf>
    <xf numFmtId="43" fontId="1" fillId="0" borderId="19" xfId="16" applyNumberFormat="1" applyFont="1" applyBorder="1" applyAlignment="1">
      <alignment horizontal="right" wrapText="1"/>
    </xf>
    <xf numFmtId="0" fontId="1" fillId="8" borderId="19" xfId="5" applyFill="1" applyBorder="1" applyAlignment="1">
      <alignment horizontal="right"/>
    </xf>
    <xf numFmtId="2" fontId="28" fillId="2" borderId="4" xfId="16" applyNumberFormat="1" applyFont="1" applyFill="1" applyBorder="1" applyAlignment="1">
      <alignment horizontal="left" wrapText="1"/>
    </xf>
    <xf numFmtId="2" fontId="28" fillId="2" borderId="5" xfId="16" applyNumberFormat="1" applyFont="1" applyFill="1" applyBorder="1" applyAlignment="1">
      <alignment horizontal="left" wrapText="1"/>
    </xf>
    <xf numFmtId="2" fontId="1" fillId="8" borderId="19" xfId="16" applyNumberFormat="1" applyFont="1" applyFill="1" applyBorder="1" applyAlignment="1">
      <alignment horizontal="right" vertical="center"/>
    </xf>
    <xf numFmtId="0" fontId="1" fillId="8" borderId="19" xfId="5" applyFill="1" applyBorder="1" applyAlignment="1">
      <alignment horizontal="right" vertical="center"/>
    </xf>
    <xf numFmtId="0" fontId="28" fillId="10" borderId="37" xfId="5" applyFont="1" applyFill="1" applyBorder="1" applyAlignment="1">
      <alignment horizontal="center" vertical="center"/>
    </xf>
    <xf numFmtId="0" fontId="28" fillId="6" borderId="51" xfId="16" applyFont="1" applyFill="1" applyBorder="1" applyAlignment="1">
      <alignment vertical="center" wrapText="1"/>
    </xf>
    <xf numFmtId="2" fontId="28" fillId="2" borderId="34" xfId="16" applyNumberFormat="1" applyFont="1" applyFill="1" applyBorder="1" applyAlignment="1">
      <alignment horizontal="left" wrapText="1"/>
    </xf>
    <xf numFmtId="2" fontId="28" fillId="2" borderId="35" xfId="16" applyNumberFormat="1" applyFont="1" applyFill="1" applyBorder="1" applyAlignment="1">
      <alignment horizontal="left" wrapText="1"/>
    </xf>
    <xf numFmtId="10" fontId="1" fillId="8" borderId="34" xfId="16" applyNumberFormat="1" applyFont="1" applyFill="1" applyBorder="1" applyAlignment="1">
      <alignment horizontal="right"/>
    </xf>
    <xf numFmtId="0" fontId="1" fillId="8" borderId="51" xfId="5" applyFill="1" applyBorder="1" applyAlignment="1">
      <alignment horizontal="right"/>
    </xf>
    <xf numFmtId="0" fontId="28" fillId="10" borderId="29" xfId="5" applyFont="1" applyFill="1" applyBorder="1" applyAlignment="1">
      <alignment horizontal="center" vertical="top"/>
    </xf>
    <xf numFmtId="0" fontId="28" fillId="6" borderId="65" xfId="16" applyFont="1" applyFill="1" applyBorder="1" applyAlignment="1">
      <alignment vertical="center" wrapText="1"/>
    </xf>
    <xf numFmtId="184" fontId="1" fillId="0" borderId="19" xfId="7" applyNumberFormat="1" applyFont="1" applyFill="1" applyBorder="1" applyAlignment="1">
      <alignment horizontal="right" vertical="top"/>
    </xf>
    <xf numFmtId="184" fontId="1" fillId="0" borderId="65" xfId="7" applyNumberFormat="1" applyFont="1" applyFill="1" applyBorder="1" applyAlignment="1">
      <alignment horizontal="right" vertical="top"/>
    </xf>
    <xf numFmtId="0" fontId="1" fillId="2" borderId="65" xfId="5" applyFill="1" applyBorder="1" applyAlignment="1">
      <alignment horizontal="right" vertical="center"/>
    </xf>
    <xf numFmtId="0" fontId="28" fillId="10" borderId="29" xfId="5" applyFont="1" applyFill="1" applyBorder="1" applyAlignment="1">
      <alignment horizontal="center" vertical="center"/>
    </xf>
    <xf numFmtId="43" fontId="1" fillId="8" borderId="65" xfId="1" applyFont="1" applyFill="1" applyBorder="1" applyAlignment="1">
      <alignment horizontal="right"/>
    </xf>
    <xf numFmtId="2" fontId="28" fillId="2" borderId="19" xfId="16" applyNumberFormat="1" applyFont="1" applyFill="1" applyBorder="1" applyAlignment="1">
      <alignment horizontal="left" wrapText="1"/>
    </xf>
    <xf numFmtId="43" fontId="1" fillId="8" borderId="19" xfId="16" applyNumberFormat="1" applyFont="1" applyFill="1" applyBorder="1" applyAlignment="1">
      <alignment horizontal="right"/>
    </xf>
    <xf numFmtId="174" fontId="1" fillId="2" borderId="65" xfId="16" applyNumberFormat="1" applyFont="1" applyFill="1" applyBorder="1" applyAlignment="1">
      <alignment horizontal="right"/>
    </xf>
    <xf numFmtId="10" fontId="1" fillId="8" borderId="19" xfId="16" applyNumberFormat="1" applyFont="1" applyFill="1" applyBorder="1" applyAlignment="1">
      <alignment horizontal="right"/>
    </xf>
    <xf numFmtId="43" fontId="1" fillId="2" borderId="65" xfId="5" applyNumberFormat="1" applyFill="1" applyBorder="1" applyAlignment="1">
      <alignment horizontal="right"/>
    </xf>
    <xf numFmtId="0" fontId="1" fillId="8" borderId="65" xfId="5" applyFill="1" applyBorder="1" applyAlignment="1">
      <alignment horizontal="right"/>
    </xf>
    <xf numFmtId="10" fontId="1" fillId="0" borderId="65" xfId="5" applyNumberFormat="1" applyBorder="1" applyAlignment="1">
      <alignment horizontal="right"/>
    </xf>
    <xf numFmtId="0" fontId="1" fillId="8" borderId="65" xfId="5" applyFill="1" applyBorder="1" applyAlignment="1">
      <alignment horizontal="right" vertical="center"/>
    </xf>
    <xf numFmtId="0" fontId="1" fillId="8" borderId="37" xfId="5" applyFill="1" applyBorder="1" applyAlignment="1">
      <alignment horizontal="right" vertical="center"/>
    </xf>
    <xf numFmtId="2" fontId="28" fillId="6" borderId="51" xfId="16" applyNumberFormat="1" applyFont="1" applyFill="1" applyBorder="1" applyAlignment="1">
      <alignment horizontal="left" vertical="center" wrapText="1"/>
    </xf>
    <xf numFmtId="2" fontId="28" fillId="0" borderId="34" xfId="16" applyNumberFormat="1" applyFont="1" applyBorder="1" applyAlignment="1">
      <alignment horizontal="left" wrapText="1"/>
    </xf>
    <xf numFmtId="2" fontId="28" fillId="0" borderId="35" xfId="16" applyNumberFormat="1" applyFont="1" applyBorder="1" applyAlignment="1">
      <alignment horizontal="left" wrapText="1"/>
    </xf>
    <xf numFmtId="0" fontId="28" fillId="10" borderId="43" xfId="5" applyFont="1" applyFill="1" applyBorder="1" applyAlignment="1">
      <alignment horizontal="center" vertical="top"/>
    </xf>
    <xf numFmtId="2" fontId="28" fillId="6" borderId="65" xfId="16" applyNumberFormat="1" applyFont="1" applyFill="1" applyBorder="1" applyAlignment="1">
      <alignment horizontal="left" vertical="center" wrapText="1"/>
    </xf>
    <xf numFmtId="2" fontId="28" fillId="8" borderId="19" xfId="16" applyNumberFormat="1" applyFont="1" applyFill="1" applyBorder="1" applyAlignment="1">
      <alignment horizontal="left" wrapText="1"/>
    </xf>
    <xf numFmtId="2" fontId="28" fillId="8" borderId="0" xfId="16" applyNumberFormat="1" applyFont="1" applyFill="1" applyAlignment="1">
      <alignment horizontal="left" wrapText="1"/>
    </xf>
    <xf numFmtId="0" fontId="1" fillId="2" borderId="65" xfId="5" applyFill="1" applyBorder="1" applyAlignment="1">
      <alignment horizontal="right"/>
    </xf>
    <xf numFmtId="0" fontId="0" fillId="0" borderId="0" xfId="0" applyAlignment="1">
      <alignment horizontal="left" wrapText="1"/>
    </xf>
    <xf numFmtId="2" fontId="28" fillId="8" borderId="19" xfId="16" applyNumberFormat="1" applyFont="1" applyFill="1" applyBorder="1" applyAlignment="1">
      <alignment horizontal="left" wrapText="1"/>
    </xf>
    <xf numFmtId="2" fontId="28" fillId="8" borderId="0" xfId="16" applyNumberFormat="1" applyFont="1" applyFill="1" applyAlignment="1">
      <alignment horizontal="left" wrapText="1"/>
    </xf>
    <xf numFmtId="2" fontId="1" fillId="0" borderId="19" xfId="16" applyNumberFormat="1" applyFont="1" applyBorder="1" applyAlignment="1">
      <alignment horizontal="right"/>
    </xf>
    <xf numFmtId="2" fontId="1" fillId="8" borderId="65" xfId="16" applyNumberFormat="1" applyFont="1" applyFill="1" applyBorder="1" applyAlignment="1">
      <alignment horizontal="right"/>
    </xf>
    <xf numFmtId="0" fontId="28" fillId="2" borderId="65" xfId="5" applyFont="1" applyFill="1" applyBorder="1" applyAlignment="1">
      <alignment horizontal="right"/>
    </xf>
    <xf numFmtId="2" fontId="28" fillId="6" borderId="37" xfId="16" applyNumberFormat="1" applyFont="1" applyFill="1" applyBorder="1" applyAlignment="1">
      <alignment horizontal="left" vertical="center" wrapText="1"/>
    </xf>
    <xf numFmtId="2" fontId="28" fillId="8" borderId="4" xfId="16" applyNumberFormat="1" applyFont="1" applyFill="1" applyBorder="1" applyAlignment="1">
      <alignment horizontal="left" wrapText="1"/>
    </xf>
    <xf numFmtId="2" fontId="28" fillId="8" borderId="5" xfId="16" applyNumberFormat="1" applyFont="1" applyFill="1" applyBorder="1" applyAlignment="1">
      <alignment horizontal="left" wrapText="1"/>
    </xf>
    <xf numFmtId="2" fontId="28" fillId="8" borderId="4" xfId="16" applyNumberFormat="1" applyFont="1" applyFill="1" applyBorder="1" applyAlignment="1">
      <alignment horizontal="right"/>
    </xf>
    <xf numFmtId="0" fontId="28" fillId="8" borderId="37" xfId="5" applyFont="1" applyFill="1" applyBorder="1" applyAlignment="1">
      <alignment horizontal="right"/>
    </xf>
    <xf numFmtId="0" fontId="28" fillId="10" borderId="6" xfId="5" applyFont="1" applyFill="1" applyBorder="1" applyAlignment="1">
      <alignment horizontal="center" vertical="top"/>
    </xf>
    <xf numFmtId="0" fontId="32" fillId="8" borderId="4" xfId="5" applyFont="1" applyFill="1" applyBorder="1"/>
    <xf numFmtId="2" fontId="32" fillId="8" borderId="5" xfId="5" applyNumberFormat="1" applyFont="1" applyFill="1" applyBorder="1"/>
    <xf numFmtId="0" fontId="32" fillId="8" borderId="5" xfId="5" applyFont="1" applyFill="1" applyBorder="1"/>
    <xf numFmtId="169" fontId="32" fillId="8" borderId="0" xfId="5" applyNumberFormat="1" applyFont="1" applyFill="1"/>
    <xf numFmtId="0" fontId="32" fillId="8" borderId="29" xfId="5" applyFont="1" applyFill="1" applyBorder="1" applyAlignment="1">
      <alignment horizontal="center"/>
    </xf>
    <xf numFmtId="176" fontId="21" fillId="9" borderId="51" xfId="6" applyNumberFormat="1" applyFont="1" applyFill="1" applyBorder="1" applyAlignment="1">
      <alignment horizontal="center" vertical="center"/>
    </xf>
    <xf numFmtId="176" fontId="21" fillId="9" borderId="42" xfId="6" applyNumberFormat="1" applyFont="1" applyFill="1" applyBorder="1" applyAlignment="1">
      <alignment horizontal="center" vertical="center" wrapText="1"/>
    </xf>
    <xf numFmtId="10" fontId="21" fillId="9" borderId="42" xfId="6" applyNumberFormat="1" applyFont="1" applyFill="1" applyBorder="1" applyAlignment="1">
      <alignment horizontal="center" vertical="center" wrapText="1"/>
    </xf>
    <xf numFmtId="0" fontId="21" fillId="9" borderId="34" xfId="6" applyFont="1" applyFill="1" applyBorder="1" applyAlignment="1">
      <alignment horizontal="center" vertical="center" wrapText="1"/>
    </xf>
    <xf numFmtId="0" fontId="21" fillId="9" borderId="42" xfId="6" applyFont="1" applyFill="1" applyBorder="1" applyAlignment="1">
      <alignment horizontal="center" vertical="center" wrapText="1"/>
    </xf>
    <xf numFmtId="2" fontId="14" fillId="6" borderId="51" xfId="6" applyNumberFormat="1" applyFont="1" applyFill="1" applyBorder="1" applyAlignment="1">
      <alignment vertical="center"/>
    </xf>
    <xf numFmtId="176" fontId="1" fillId="0" borderId="29" xfId="6" applyNumberFormat="1" applyBorder="1" applyAlignment="1">
      <alignment horizontal="center" vertical="center" wrapText="1"/>
    </xf>
    <xf numFmtId="10" fontId="14" fillId="2" borderId="19" xfId="15" applyNumberFormat="1" applyFont="1" applyFill="1" applyBorder="1" applyAlignment="1" applyProtection="1">
      <alignment horizontal="center" vertical="center"/>
    </xf>
    <xf numFmtId="43" fontId="1" fillId="0" borderId="51" xfId="1" applyFont="1" applyFill="1" applyBorder="1" applyAlignment="1">
      <alignment horizontal="center" vertical="center" wrapText="1"/>
    </xf>
    <xf numFmtId="10" fontId="14" fillId="2" borderId="29" xfId="15" applyNumberFormat="1" applyFont="1" applyFill="1" applyBorder="1" applyAlignment="1">
      <alignment horizontal="center" vertical="center"/>
    </xf>
    <xf numFmtId="2" fontId="14" fillId="6" borderId="65" xfId="6" applyNumberFormat="1" applyFont="1" applyFill="1" applyBorder="1" applyAlignment="1">
      <alignment vertical="center"/>
    </xf>
    <xf numFmtId="3" fontId="14" fillId="2" borderId="29" xfId="14" applyNumberFormat="1" applyFont="1" applyFill="1" applyBorder="1" applyAlignment="1" applyProtection="1">
      <alignment horizontal="center" vertical="center"/>
    </xf>
    <xf numFmtId="43" fontId="14" fillId="2" borderId="65" xfId="11" applyFont="1" applyFill="1" applyBorder="1" applyAlignment="1">
      <alignment horizontal="right" vertical="center"/>
    </xf>
    <xf numFmtId="3" fontId="14" fillId="2" borderId="0" xfId="0" applyNumberFormat="1" applyFont="1" applyFill="1" applyAlignment="1">
      <alignment horizontal="center" vertical="center"/>
    </xf>
    <xf numFmtId="2" fontId="14" fillId="6" borderId="37" xfId="6" applyNumberFormat="1" applyFont="1" applyFill="1" applyBorder="1" applyAlignment="1">
      <alignment vertical="center"/>
    </xf>
    <xf numFmtId="43" fontId="14" fillId="2" borderId="37" xfId="11" applyFont="1" applyFill="1" applyBorder="1" applyAlignment="1">
      <alignment horizontal="right" vertical="center"/>
    </xf>
    <xf numFmtId="3" fontId="14" fillId="0" borderId="1" xfId="14" applyNumberFormat="1" applyFont="1" applyFill="1" applyBorder="1" applyAlignment="1" applyProtection="1">
      <alignment horizontal="center" vertical="center"/>
    </xf>
    <xf numFmtId="10" fontId="14" fillId="0" borderId="42" xfId="15" applyNumberFormat="1" applyFont="1" applyFill="1" applyBorder="1" applyAlignment="1" applyProtection="1">
      <alignment horizontal="center" vertical="center"/>
    </xf>
    <xf numFmtId="179" fontId="14" fillId="0" borderId="1" xfId="1" applyNumberFormat="1" applyFont="1" applyFill="1" applyBorder="1" applyAlignment="1" applyProtection="1">
      <alignment horizontal="center" vertical="center"/>
    </xf>
    <xf numFmtId="0" fontId="32" fillId="8" borderId="19" xfId="5" applyFont="1" applyFill="1" applyBorder="1"/>
    <xf numFmtId="0" fontId="32" fillId="8" borderId="0" xfId="5" applyFont="1" applyFill="1"/>
    <xf numFmtId="177" fontId="32" fillId="8" borderId="0" xfId="5" applyNumberFormat="1" applyFont="1" applyFill="1"/>
    <xf numFmtId="0" fontId="28" fillId="6" borderId="1" xfId="5" applyFont="1" applyFill="1" applyBorder="1"/>
    <xf numFmtId="0" fontId="28" fillId="6" borderId="2" xfId="5" applyFont="1" applyFill="1" applyBorder="1"/>
    <xf numFmtId="10" fontId="34" fillId="0" borderId="42" xfId="17" applyNumberFormat="1" applyFont="1" applyFill="1" applyBorder="1"/>
    <xf numFmtId="0" fontId="32" fillId="2" borderId="0" xfId="5" applyFont="1" applyFill="1"/>
    <xf numFmtId="0" fontId="32" fillId="0" borderId="19" xfId="5" applyFont="1" applyBorder="1"/>
    <xf numFmtId="0" fontId="32" fillId="0" borderId="0" xfId="5" applyFont="1"/>
    <xf numFmtId="169" fontId="32" fillId="0" borderId="0" xfId="5" applyNumberFormat="1" applyFont="1"/>
    <xf numFmtId="0" fontId="32" fillId="0" borderId="29" xfId="5" applyFont="1" applyBorder="1" applyAlignment="1">
      <alignment horizontal="center"/>
    </xf>
    <xf numFmtId="43" fontId="35" fillId="2" borderId="43" xfId="1" applyFont="1" applyFill="1" applyBorder="1" applyAlignment="1">
      <alignment horizontal="center" vertical="center" wrapText="1"/>
    </xf>
    <xf numFmtId="0" fontId="36" fillId="10" borderId="19" xfId="0" applyFont="1" applyFill="1" applyBorder="1" applyAlignment="1">
      <alignment horizontal="left" vertical="center"/>
    </xf>
    <xf numFmtId="181" fontId="36" fillId="10" borderId="66" xfId="1" applyNumberFormat="1" applyFont="1" applyFill="1" applyBorder="1" applyAlignment="1">
      <alignment vertical="center"/>
    </xf>
    <xf numFmtId="181" fontId="36" fillId="10" borderId="67" xfId="1" applyNumberFormat="1" applyFont="1" applyFill="1" applyBorder="1" applyAlignment="1">
      <alignment vertical="center"/>
    </xf>
    <xf numFmtId="0" fontId="37" fillId="2" borderId="19" xfId="0" applyFont="1" applyFill="1" applyBorder="1" applyAlignment="1">
      <alignment vertical="center"/>
    </xf>
    <xf numFmtId="43" fontId="37" fillId="2" borderId="0" xfId="1" applyFont="1" applyFill="1" applyBorder="1" applyAlignment="1">
      <alignment vertical="center"/>
    </xf>
    <xf numFmtId="0" fontId="37" fillId="2" borderId="0" xfId="0" applyFont="1" applyFill="1" applyAlignment="1">
      <alignment vertical="center"/>
    </xf>
    <xf numFmtId="43" fontId="37" fillId="2" borderId="29" xfId="1" applyFont="1" applyFill="1" applyBorder="1" applyAlignment="1">
      <alignment vertical="center"/>
    </xf>
    <xf numFmtId="0" fontId="37" fillId="2" borderId="19" xfId="0" applyFont="1" applyFill="1" applyBorder="1" applyAlignment="1">
      <alignment horizontal="left" vertical="center"/>
    </xf>
    <xf numFmtId="181" fontId="37" fillId="2" borderId="66" xfId="1" applyNumberFormat="1" applyFont="1" applyFill="1" applyBorder="1" applyAlignment="1">
      <alignment vertical="center"/>
    </xf>
    <xf numFmtId="43" fontId="37" fillId="2" borderId="67" xfId="1" applyFont="1" applyFill="1" applyBorder="1" applyAlignment="1">
      <alignment vertical="center"/>
    </xf>
    <xf numFmtId="181" fontId="37" fillId="2" borderId="67" xfId="1" applyNumberFormat="1" applyFont="1" applyFill="1" applyBorder="1" applyAlignment="1">
      <alignment vertical="center"/>
    </xf>
    <xf numFmtId="181" fontId="37" fillId="2" borderId="0" xfId="1" applyNumberFormat="1" applyFont="1" applyFill="1" applyBorder="1" applyAlignment="1">
      <alignment vertical="center"/>
    </xf>
    <xf numFmtId="185" fontId="37" fillId="2" borderId="67" xfId="1" applyNumberFormat="1" applyFont="1" applyFill="1" applyBorder="1" applyAlignment="1">
      <alignment vertical="center"/>
    </xf>
    <xf numFmtId="181" fontId="37" fillId="2" borderId="68" xfId="1" applyNumberFormat="1" applyFont="1" applyFill="1" applyBorder="1" applyAlignment="1">
      <alignment vertical="center"/>
    </xf>
    <xf numFmtId="185" fontId="37" fillId="2" borderId="69" xfId="1" applyNumberFormat="1" applyFont="1" applyFill="1" applyBorder="1" applyAlignment="1">
      <alignment vertical="center"/>
    </xf>
    <xf numFmtId="0" fontId="7" fillId="2" borderId="34" xfId="5" applyFont="1" applyFill="1" applyBorder="1" applyAlignment="1">
      <alignment horizontal="center"/>
    </xf>
    <xf numFmtId="0" fontId="7" fillId="2" borderId="35" xfId="5" applyFont="1" applyFill="1" applyBorder="1" applyAlignment="1">
      <alignment horizontal="center"/>
    </xf>
    <xf numFmtId="0" fontId="7" fillId="2" borderId="43" xfId="5" applyFont="1" applyFill="1" applyBorder="1" applyAlignment="1">
      <alignment horizontal="center"/>
    </xf>
    <xf numFmtId="0" fontId="9" fillId="8" borderId="19" xfId="5" applyFont="1" applyFill="1" applyBorder="1"/>
    <xf numFmtId="0" fontId="38" fillId="0" borderId="37" xfId="0" applyFont="1" applyBorder="1"/>
    <xf numFmtId="0" fontId="39" fillId="4" borderId="51" xfId="0" applyFont="1" applyFill="1" applyBorder="1"/>
    <xf numFmtId="179" fontId="14" fillId="2" borderId="0" xfId="11" applyNumberFormat="1" applyFont="1" applyFill="1" applyBorder="1" applyAlignment="1" applyProtection="1">
      <alignment horizontal="center"/>
    </xf>
    <xf numFmtId="169" fontId="9" fillId="2" borderId="0" xfId="5" applyNumberFormat="1" applyFont="1" applyFill="1"/>
    <xf numFmtId="0" fontId="38" fillId="15" borderId="34" xfId="0" applyFont="1" applyFill="1" applyBorder="1"/>
    <xf numFmtId="9" fontId="38" fillId="15" borderId="43" xfId="15" applyFont="1" applyFill="1" applyBorder="1" applyAlignment="1" applyProtection="1"/>
    <xf numFmtId="0" fontId="38" fillId="15" borderId="19" xfId="0" applyFont="1" applyFill="1" applyBorder="1"/>
    <xf numFmtId="9" fontId="38" fillId="15" borderId="29" xfId="15" applyFont="1" applyFill="1" applyBorder="1" applyAlignment="1" applyProtection="1"/>
    <xf numFmtId="0" fontId="38" fillId="15" borderId="4" xfId="0" applyFont="1" applyFill="1" applyBorder="1"/>
    <xf numFmtId="9" fontId="38" fillId="15" borderId="6" xfId="15" applyFont="1" applyFill="1" applyBorder="1" applyAlignment="1" applyProtection="1"/>
    <xf numFmtId="0" fontId="38" fillId="2" borderId="0" xfId="0" applyFont="1" applyFill="1"/>
    <xf numFmtId="9" fontId="40" fillId="2" borderId="70" xfId="0" applyNumberFormat="1" applyFont="1" applyFill="1" applyBorder="1"/>
    <xf numFmtId="43" fontId="14" fillId="2" borderId="0" xfId="11" applyFont="1" applyFill="1" applyBorder="1" applyAlignment="1" applyProtection="1">
      <alignment horizontal="center"/>
    </xf>
    <xf numFmtId="9" fontId="40" fillId="2" borderId="0" xfId="0" applyNumberFormat="1" applyFont="1" applyFill="1"/>
    <xf numFmtId="176" fontId="21" fillId="10" borderId="1" xfId="6" applyNumberFormat="1" applyFont="1" applyFill="1" applyBorder="1" applyAlignment="1">
      <alignment horizontal="center" vertical="center" wrapText="1"/>
    </xf>
    <xf numFmtId="0" fontId="21" fillId="10" borderId="42" xfId="6" applyFont="1" applyFill="1" applyBorder="1" applyAlignment="1">
      <alignment horizontal="center" vertical="center" wrapText="1"/>
    </xf>
    <xf numFmtId="10" fontId="21" fillId="10" borderId="2" xfId="15" applyNumberFormat="1" applyFont="1" applyFill="1" applyBorder="1" applyAlignment="1" applyProtection="1">
      <alignment horizontal="center" vertical="center" wrapText="1"/>
    </xf>
    <xf numFmtId="10" fontId="21" fillId="10" borderId="3" xfId="7" applyNumberFormat="1" applyFont="1" applyFill="1" applyBorder="1" applyAlignment="1">
      <alignment horizontal="center" vertical="center"/>
    </xf>
    <xf numFmtId="179" fontId="28" fillId="2" borderId="42" xfId="11" applyNumberFormat="1" applyFont="1" applyFill="1" applyBorder="1" applyAlignment="1">
      <alignment horizontal="center" vertical="center"/>
    </xf>
    <xf numFmtId="10" fontId="28" fillId="0" borderId="2" xfId="6" applyNumberFormat="1" applyFont="1" applyBorder="1" applyAlignment="1">
      <alignment horizontal="center" vertical="center"/>
    </xf>
    <xf numFmtId="43" fontId="28" fillId="2" borderId="42" xfId="10" applyFont="1" applyFill="1" applyBorder="1" applyAlignment="1">
      <alignment vertical="center"/>
    </xf>
    <xf numFmtId="10" fontId="28" fillId="2" borderId="42" xfId="12" applyNumberFormat="1" applyFont="1" applyFill="1" applyBorder="1" applyAlignment="1">
      <alignment vertical="center"/>
    </xf>
    <xf numFmtId="3" fontId="28" fillId="2" borderId="19" xfId="14" applyNumberFormat="1" applyFont="1" applyFill="1" applyBorder="1" applyAlignment="1">
      <alignment horizontal="left" vertical="center"/>
    </xf>
    <xf numFmtId="186" fontId="28" fillId="2" borderId="0" xfId="6" applyNumberFormat="1" applyFont="1" applyFill="1" applyAlignment="1">
      <alignment horizontal="center" vertical="center"/>
    </xf>
    <xf numFmtId="174" fontId="28" fillId="2" borderId="0" xfId="6" applyNumberFormat="1" applyFont="1" applyFill="1" applyAlignment="1">
      <alignment vertical="center"/>
    </xf>
    <xf numFmtId="176" fontId="21" fillId="10" borderId="42" xfId="6" applyNumberFormat="1" applyFont="1" applyFill="1" applyBorder="1" applyAlignment="1">
      <alignment horizontal="center" vertical="center" wrapText="1"/>
    </xf>
    <xf numFmtId="10" fontId="21" fillId="10" borderId="42" xfId="7" applyNumberFormat="1" applyFont="1" applyFill="1" applyBorder="1" applyAlignment="1">
      <alignment horizontal="center" vertical="center" wrapText="1"/>
    </xf>
    <xf numFmtId="43" fontId="28" fillId="0" borderId="1" xfId="10" applyFont="1" applyFill="1" applyBorder="1" applyAlignment="1">
      <alignment vertical="center"/>
    </xf>
    <xf numFmtId="179" fontId="28" fillId="2" borderId="42" xfId="14" applyNumberFormat="1" applyFont="1" applyFill="1" applyBorder="1" applyAlignment="1">
      <alignment vertical="center"/>
    </xf>
    <xf numFmtId="10" fontId="28" fillId="2" borderId="42" xfId="15" applyNumberFormat="1" applyFont="1" applyFill="1" applyBorder="1" applyAlignment="1">
      <alignment vertical="center"/>
    </xf>
    <xf numFmtId="43" fontId="28" fillId="0" borderId="19" xfId="10" applyFont="1" applyFill="1" applyBorder="1" applyAlignment="1">
      <alignment vertical="center"/>
    </xf>
    <xf numFmtId="179" fontId="28" fillId="2" borderId="0" xfId="14" applyNumberFormat="1" applyFont="1" applyFill="1" applyBorder="1" applyAlignment="1">
      <alignment vertical="center"/>
    </xf>
    <xf numFmtId="10" fontId="28" fillId="2" borderId="0" xfId="15" applyNumberFormat="1" applyFont="1" applyFill="1" applyBorder="1" applyAlignment="1">
      <alignment vertical="center"/>
    </xf>
    <xf numFmtId="43" fontId="28" fillId="2" borderId="0" xfId="10" applyFont="1" applyFill="1" applyBorder="1" applyAlignment="1">
      <alignment vertical="center"/>
    </xf>
    <xf numFmtId="10" fontId="28" fillId="2" borderId="0" xfId="12" applyNumberFormat="1" applyFont="1" applyFill="1" applyBorder="1" applyAlignment="1">
      <alignment vertical="center"/>
    </xf>
    <xf numFmtId="43" fontId="41" fillId="2" borderId="42" xfId="10" applyFont="1" applyFill="1" applyBorder="1" applyAlignment="1">
      <alignment horizontal="center"/>
    </xf>
    <xf numFmtId="179" fontId="41" fillId="2" borderId="42" xfId="10" applyNumberFormat="1" applyFont="1" applyFill="1" applyBorder="1" applyAlignment="1" applyProtection="1">
      <alignment horizontal="center"/>
    </xf>
    <xf numFmtId="43" fontId="41" fillId="0" borderId="42" xfId="10" applyFont="1" applyFill="1" applyBorder="1" applyAlignment="1">
      <alignment horizontal="center"/>
    </xf>
    <xf numFmtId="10" fontId="41" fillId="2" borderId="42" xfId="3" applyNumberFormat="1" applyFont="1" applyFill="1" applyBorder="1" applyAlignment="1" applyProtection="1">
      <alignment horizontal="right"/>
    </xf>
    <xf numFmtId="3" fontId="28" fillId="2" borderId="19" xfId="14" applyNumberFormat="1" applyFont="1" applyFill="1" applyBorder="1" applyAlignment="1">
      <alignment horizontal="center" vertical="center"/>
    </xf>
    <xf numFmtId="10" fontId="28" fillId="2" borderId="0" xfId="6" applyNumberFormat="1" applyFont="1" applyFill="1" applyAlignment="1">
      <alignment horizontal="center" vertical="center"/>
    </xf>
    <xf numFmtId="0" fontId="1" fillId="2" borderId="19" xfId="5" applyFill="1" applyBorder="1"/>
    <xf numFmtId="2" fontId="28" fillId="2" borderId="4" xfId="6" applyNumberFormat="1" applyFont="1" applyFill="1" applyBorder="1" applyAlignment="1">
      <alignment vertical="center"/>
    </xf>
    <xf numFmtId="2" fontId="28" fillId="2" borderId="5" xfId="6" applyNumberFormat="1" applyFont="1" applyFill="1" applyBorder="1" applyAlignment="1">
      <alignment vertical="center"/>
    </xf>
    <xf numFmtId="2" fontId="28" fillId="2" borderId="6" xfId="6" applyNumberFormat="1" applyFont="1" applyFill="1" applyBorder="1" applyAlignment="1">
      <alignment vertical="center"/>
    </xf>
    <xf numFmtId="176" fontId="21" fillId="10" borderId="1" xfId="6" applyNumberFormat="1" applyFont="1" applyFill="1" applyBorder="1" applyAlignment="1">
      <alignment horizontal="center" vertical="center"/>
    </xf>
    <xf numFmtId="176" fontId="21" fillId="10" borderId="2" xfId="6" applyNumberFormat="1" applyFont="1" applyFill="1" applyBorder="1" applyAlignment="1">
      <alignment horizontal="center" vertical="center"/>
    </xf>
    <xf numFmtId="176" fontId="21" fillId="10" borderId="3" xfId="6" applyNumberFormat="1" applyFont="1" applyFill="1" applyBorder="1" applyAlignment="1">
      <alignment horizontal="center" vertical="center"/>
    </xf>
    <xf numFmtId="2" fontId="29" fillId="6" borderId="37" xfId="6" applyNumberFormat="1" applyFont="1" applyFill="1" applyBorder="1" applyAlignment="1">
      <alignment horizontal="center" vertical="center"/>
    </xf>
    <xf numFmtId="10" fontId="28" fillId="2" borderId="42" xfId="15" applyNumberFormat="1" applyFont="1" applyFill="1" applyBorder="1" applyAlignment="1" applyProtection="1">
      <alignment horizontal="center" vertical="center"/>
    </xf>
    <xf numFmtId="10" fontId="1" fillId="2" borderId="42" xfId="15" applyNumberFormat="1" applyFont="1" applyFill="1" applyBorder="1" applyAlignment="1" applyProtection="1">
      <alignment horizontal="center" vertical="center"/>
    </xf>
    <xf numFmtId="10" fontId="28" fillId="2" borderId="19" xfId="15" applyNumberFormat="1" applyFont="1" applyFill="1" applyBorder="1" applyAlignment="1" applyProtection="1">
      <alignment horizontal="center" vertical="center"/>
    </xf>
    <xf numFmtId="10" fontId="28" fillId="2" borderId="0" xfId="15" applyNumberFormat="1" applyFont="1" applyFill="1" applyBorder="1" applyAlignment="1" applyProtection="1">
      <alignment horizontal="center" vertical="center"/>
    </xf>
    <xf numFmtId="10" fontId="1" fillId="2" borderId="0" xfId="15" applyNumberFormat="1" applyFont="1" applyFill="1" applyBorder="1" applyAlignment="1" applyProtection="1">
      <alignment horizontal="center" vertical="center"/>
    </xf>
    <xf numFmtId="10" fontId="1" fillId="2" borderId="29" xfId="15" applyNumberFormat="1" applyFont="1" applyFill="1" applyBorder="1" applyAlignment="1" applyProtection="1">
      <alignment horizontal="center" vertical="center"/>
    </xf>
    <xf numFmtId="2" fontId="29" fillId="6" borderId="42" xfId="6" applyNumberFormat="1" applyFont="1" applyFill="1" applyBorder="1" applyAlignment="1">
      <alignment horizontal="center" vertical="center"/>
    </xf>
    <xf numFmtId="10" fontId="1" fillId="0" borderId="42" xfId="15" applyNumberFormat="1" applyFont="1" applyFill="1" applyBorder="1" applyAlignment="1" applyProtection="1">
      <alignment horizontal="center" vertical="center"/>
    </xf>
    <xf numFmtId="10" fontId="1" fillId="2" borderId="2" xfId="15" applyNumberFormat="1" applyFont="1" applyFill="1" applyBorder="1" applyAlignment="1" applyProtection="1">
      <alignment horizontal="center" vertical="center"/>
    </xf>
    <xf numFmtId="17" fontId="42" fillId="2" borderId="0" xfId="5" applyNumberFormat="1" applyFont="1" applyFill="1" applyAlignment="1">
      <alignment horizontal="center" wrapText="1"/>
    </xf>
    <xf numFmtId="17" fontId="42" fillId="8" borderId="29" xfId="5" applyNumberFormat="1" applyFont="1" applyFill="1" applyBorder="1" applyAlignment="1">
      <alignment horizontal="center" wrapText="1"/>
    </xf>
    <xf numFmtId="176" fontId="21" fillId="10" borderId="1" xfId="0" applyNumberFormat="1" applyFont="1" applyFill="1" applyBorder="1" applyAlignment="1">
      <alignment horizontal="center" vertical="center"/>
    </xf>
    <xf numFmtId="176" fontId="21" fillId="10" borderId="2" xfId="0" applyNumberFormat="1" applyFont="1" applyFill="1" applyBorder="1" applyAlignment="1">
      <alignment horizontal="center" vertical="center"/>
    </xf>
    <xf numFmtId="176" fontId="21" fillId="10" borderId="3" xfId="0" applyNumberFormat="1" applyFont="1" applyFill="1" applyBorder="1" applyAlignment="1">
      <alignment horizontal="center" vertical="center"/>
    </xf>
    <xf numFmtId="10" fontId="1" fillId="2" borderId="1" xfId="15" applyNumberFormat="1" applyFont="1" applyFill="1" applyBorder="1" applyAlignment="1" applyProtection="1">
      <alignment horizontal="center" vertical="center"/>
    </xf>
    <xf numFmtId="10" fontId="1" fillId="0" borderId="0" xfId="15" applyNumberFormat="1" applyFont="1" applyFill="1" applyBorder="1" applyAlignment="1" applyProtection="1">
      <alignment horizontal="center" vertical="center"/>
    </xf>
    <xf numFmtId="10" fontId="1" fillId="0" borderId="29" xfId="15" applyNumberFormat="1" applyFont="1" applyFill="1" applyBorder="1" applyAlignment="1" applyProtection="1">
      <alignment horizontal="center" vertical="center"/>
    </xf>
    <xf numFmtId="10" fontId="42" fillId="2" borderId="0" xfId="15" applyNumberFormat="1" applyFont="1" applyFill="1" applyBorder="1" applyAlignment="1">
      <alignment horizontal="center" wrapText="1"/>
    </xf>
    <xf numFmtId="10" fontId="42" fillId="8" borderId="29" xfId="15" applyNumberFormat="1" applyFont="1" applyFill="1" applyBorder="1" applyAlignment="1">
      <alignment horizontal="center" wrapText="1"/>
    </xf>
    <xf numFmtId="2" fontId="28" fillId="2" borderId="19" xfId="0" applyNumberFormat="1" applyFont="1" applyFill="1" applyBorder="1" applyAlignment="1">
      <alignment vertical="center"/>
    </xf>
    <xf numFmtId="0" fontId="21" fillId="5" borderId="1" xfId="5" applyFont="1" applyFill="1" applyBorder="1" applyAlignment="1">
      <alignment horizontal="center"/>
    </xf>
    <xf numFmtId="0" fontId="21" fillId="5" borderId="2" xfId="5" applyFont="1" applyFill="1" applyBorder="1" applyAlignment="1">
      <alignment horizontal="center"/>
    </xf>
    <xf numFmtId="0" fontId="21" fillId="5" borderId="43" xfId="5" applyFont="1" applyFill="1" applyBorder="1" applyAlignment="1">
      <alignment horizontal="center"/>
    </xf>
    <xf numFmtId="0" fontId="9" fillId="8" borderId="0" xfId="5" applyFont="1" applyFill="1" applyAlignment="1">
      <alignment horizontal="center"/>
    </xf>
    <xf numFmtId="0" fontId="21" fillId="10" borderId="34" xfId="5" applyFont="1" applyFill="1" applyBorder="1" applyAlignment="1">
      <alignment horizontal="center"/>
    </xf>
    <xf numFmtId="0" fontId="21" fillId="10" borderId="35" xfId="5" applyFont="1" applyFill="1" applyBorder="1" applyAlignment="1">
      <alignment horizontal="center"/>
    </xf>
    <xf numFmtId="0" fontId="1" fillId="10" borderId="34" xfId="5" applyFill="1" applyBorder="1"/>
    <xf numFmtId="0" fontId="9" fillId="10" borderId="35" xfId="5" applyFont="1" applyFill="1" applyBorder="1"/>
    <xf numFmtId="185" fontId="1" fillId="2" borderId="34" xfId="5" applyNumberFormat="1" applyFill="1" applyBorder="1"/>
    <xf numFmtId="185" fontId="1" fillId="2" borderId="65" xfId="5" applyNumberFormat="1" applyFill="1" applyBorder="1"/>
    <xf numFmtId="0" fontId="1" fillId="10" borderId="19" xfId="5" applyFill="1" applyBorder="1"/>
    <xf numFmtId="0" fontId="9" fillId="10" borderId="29" xfId="5" applyFont="1" applyFill="1" applyBorder="1"/>
    <xf numFmtId="43" fontId="0" fillId="0" borderId="0" xfId="1" applyFont="1" applyAlignment="1">
      <alignment vertical="center" wrapText="1"/>
    </xf>
    <xf numFmtId="175" fontId="1" fillId="2" borderId="65" xfId="5" applyNumberFormat="1" applyFill="1" applyBorder="1"/>
    <xf numFmtId="43" fontId="9" fillId="8" borderId="0" xfId="1" applyFont="1" applyFill="1" applyBorder="1" applyAlignment="1">
      <alignment horizontal="center"/>
    </xf>
    <xf numFmtId="0" fontId="9" fillId="10" borderId="0" xfId="5" applyFont="1" applyFill="1"/>
    <xf numFmtId="175" fontId="1" fillId="2" borderId="19" xfId="5" applyNumberFormat="1" applyFill="1" applyBorder="1"/>
    <xf numFmtId="0" fontId="1" fillId="10" borderId="7" xfId="5" applyFill="1" applyBorder="1" applyAlignment="1">
      <alignment vertical="top"/>
    </xf>
    <xf numFmtId="0" fontId="9" fillId="10" borderId="8" xfId="5" applyFont="1" applyFill="1" applyBorder="1"/>
    <xf numFmtId="0" fontId="1" fillId="2" borderId="7" xfId="5" applyFill="1" applyBorder="1" applyAlignment="1">
      <alignment horizontal="right" wrapText="1"/>
    </xf>
    <xf numFmtId="0" fontId="1" fillId="2" borderId="57" xfId="5" applyFill="1" applyBorder="1" applyAlignment="1">
      <alignment horizontal="right" wrapText="1"/>
    </xf>
    <xf numFmtId="0" fontId="1" fillId="10" borderId="19" xfId="5" applyFill="1" applyBorder="1" applyAlignment="1">
      <alignment vertical="top"/>
    </xf>
    <xf numFmtId="0" fontId="1" fillId="2" borderId="19" xfId="5" applyFill="1" applyBorder="1" applyAlignment="1">
      <alignment horizontal="right" wrapText="1"/>
    </xf>
    <xf numFmtId="0" fontId="1" fillId="2" borderId="65" xfId="5" applyFill="1" applyBorder="1" applyAlignment="1">
      <alignment horizontal="right" wrapText="1"/>
    </xf>
    <xf numFmtId="187" fontId="1" fillId="2" borderId="19" xfId="2" applyFont="1" applyFill="1" applyBorder="1" applyAlignment="1">
      <alignment horizontal="right" wrapText="1"/>
    </xf>
    <xf numFmtId="0" fontId="1" fillId="10" borderId="12" xfId="5" applyFill="1" applyBorder="1"/>
    <xf numFmtId="0" fontId="9" fillId="10" borderId="22" xfId="5" applyFont="1" applyFill="1" applyBorder="1"/>
    <xf numFmtId="0" fontId="1" fillId="8" borderId="12" xfId="5" applyFill="1" applyBorder="1"/>
    <xf numFmtId="0" fontId="1" fillId="8" borderId="60" xfId="5" applyFill="1" applyBorder="1"/>
    <xf numFmtId="175" fontId="1" fillId="8" borderId="19" xfId="5" applyNumberFormat="1" applyFill="1" applyBorder="1"/>
    <xf numFmtId="175" fontId="1" fillId="8" borderId="65" xfId="5" applyNumberFormat="1" applyFill="1" applyBorder="1"/>
    <xf numFmtId="175" fontId="1" fillId="8" borderId="65" xfId="5" applyNumberFormat="1" applyFill="1" applyBorder="1" applyAlignment="1">
      <alignment horizontal="right"/>
    </xf>
    <xf numFmtId="0" fontId="13" fillId="5" borderId="24" xfId="5" applyFont="1" applyFill="1" applyBorder="1"/>
    <xf numFmtId="0" fontId="9" fillId="5" borderId="25" xfId="5" applyFont="1" applyFill="1" applyBorder="1"/>
    <xf numFmtId="185" fontId="13" fillId="5" borderId="24" xfId="5" applyNumberFormat="1" applyFont="1" applyFill="1" applyBorder="1" applyAlignment="1">
      <alignment horizontal="right" wrapText="1"/>
    </xf>
    <xf numFmtId="185" fontId="13" fillId="5" borderId="41" xfId="5" applyNumberFormat="1" applyFont="1" applyFill="1" applyBorder="1" applyAlignment="1">
      <alignment horizontal="right" wrapText="1"/>
    </xf>
    <xf numFmtId="187" fontId="13" fillId="5" borderId="41" xfId="5" applyNumberFormat="1" applyFont="1" applyFill="1" applyBorder="1" applyAlignment="1">
      <alignment horizontal="right" wrapText="1"/>
    </xf>
    <xf numFmtId="10" fontId="43" fillId="0" borderId="19" xfId="0" applyNumberFormat="1" applyFont="1" applyBorder="1" applyAlignment="1">
      <alignment horizontal="left" vertical="center" wrapText="1"/>
    </xf>
    <xf numFmtId="10" fontId="43" fillId="0" borderId="0" xfId="0" applyNumberFormat="1" applyFont="1" applyAlignment="1">
      <alignment horizontal="left" vertical="center" wrapText="1"/>
    </xf>
    <xf numFmtId="10" fontId="28" fillId="0" borderId="0" xfId="0" applyNumberFormat="1" applyFont="1" applyAlignment="1">
      <alignment horizontal="left" vertical="center" wrapText="1"/>
    </xf>
    <xf numFmtId="10" fontId="43" fillId="2" borderId="19" xfId="0" applyNumberFormat="1" applyFont="1" applyFill="1" applyBorder="1" applyAlignment="1">
      <alignment horizontal="left" vertical="center" wrapText="1"/>
    </xf>
    <xf numFmtId="10" fontId="43" fillId="2" borderId="0" xfId="0" applyNumberFormat="1" applyFont="1" applyFill="1" applyAlignment="1">
      <alignment horizontal="left" vertical="center" wrapText="1"/>
    </xf>
    <xf numFmtId="10" fontId="43" fillId="2" borderId="29" xfId="0" applyNumberFormat="1" applyFont="1" applyFill="1" applyBorder="1" applyAlignment="1">
      <alignment horizontal="left" vertical="center" wrapText="1"/>
    </xf>
    <xf numFmtId="10" fontId="28" fillId="0" borderId="4" xfId="15" applyNumberFormat="1" applyFont="1" applyFill="1" applyBorder="1" applyAlignment="1" applyProtection="1">
      <alignment horizontal="center" vertical="center"/>
    </xf>
    <xf numFmtId="10" fontId="28" fillId="2" borderId="5" xfId="15" applyNumberFormat="1" applyFont="1" applyFill="1" applyBorder="1" applyAlignment="1" applyProtection="1">
      <alignment horizontal="center" vertical="center"/>
    </xf>
    <xf numFmtId="10" fontId="28" fillId="2" borderId="5" xfId="15" applyNumberFormat="1" applyFont="1" applyFill="1" applyBorder="1" applyAlignment="1">
      <alignment horizontal="center" vertical="center"/>
    </xf>
    <xf numFmtId="10" fontId="28" fillId="2" borderId="5" xfId="6" applyNumberFormat="1" applyFont="1" applyFill="1" applyBorder="1" applyAlignment="1">
      <alignment horizontal="center" vertical="center"/>
    </xf>
    <xf numFmtId="169" fontId="9" fillId="2" borderId="5" xfId="5" applyNumberFormat="1" applyFont="1" applyFill="1" applyBorder="1"/>
    <xf numFmtId="0" fontId="9" fillId="8" borderId="6" xfId="5" applyFont="1" applyFill="1" applyBorder="1" applyAlignment="1">
      <alignment horizontal="center"/>
    </xf>
    <xf numFmtId="179" fontId="0" fillId="2" borderId="0" xfId="0" applyNumberFormat="1" applyFill="1"/>
    <xf numFmtId="2" fontId="14" fillId="2" borderId="19" xfId="6" applyNumberFormat="1" applyFont="1" applyFill="1" applyBorder="1" applyAlignment="1">
      <alignment vertical="center"/>
    </xf>
    <xf numFmtId="179" fontId="1" fillId="2" borderId="65" xfId="10" applyNumberFormat="1" applyFont="1" applyFill="1" applyBorder="1"/>
    <xf numFmtId="10" fontId="14" fillId="2" borderId="0" xfId="15" applyNumberFormat="1" applyFont="1" applyFill="1" applyBorder="1" applyAlignment="1">
      <alignment vertical="center"/>
    </xf>
    <xf numFmtId="3" fontId="14" fillId="2" borderId="19" xfId="6" applyNumberFormat="1" applyFont="1" applyFill="1" applyBorder="1" applyAlignment="1">
      <alignment horizontal="right" vertical="center"/>
    </xf>
    <xf numFmtId="10" fontId="1" fillId="2" borderId="65" xfId="15" applyNumberFormat="1" applyFont="1" applyFill="1" applyBorder="1" applyAlignment="1">
      <alignment horizontal="right"/>
    </xf>
    <xf numFmtId="179" fontId="1" fillId="2" borderId="37" xfId="10" applyNumberFormat="1" applyFont="1" applyFill="1" applyBorder="1"/>
    <xf numFmtId="2" fontId="31" fillId="6" borderId="1" xfId="6" applyNumberFormat="1" applyFont="1" applyFill="1" applyBorder="1" applyAlignment="1">
      <alignment vertical="center"/>
    </xf>
    <xf numFmtId="3" fontId="31" fillId="16" borderId="37" xfId="6" applyNumberFormat="1" applyFont="1" applyFill="1" applyBorder="1" applyAlignment="1">
      <alignment horizontal="right" vertical="center"/>
    </xf>
    <xf numFmtId="10" fontId="31" fillId="6" borderId="42" xfId="15" applyNumberFormat="1" applyFont="1" applyFill="1" applyBorder="1" applyAlignment="1">
      <alignment horizontal="right" vertical="center"/>
    </xf>
    <xf numFmtId="3" fontId="31" fillId="16" borderId="42" xfId="6" applyNumberFormat="1" applyFont="1" applyFill="1" applyBorder="1" applyAlignment="1">
      <alignment horizontal="right" vertical="center"/>
    </xf>
    <xf numFmtId="10" fontId="31" fillId="16" borderId="42" xfId="15" applyNumberFormat="1" applyFont="1" applyFill="1" applyBorder="1" applyAlignment="1">
      <alignment vertical="center"/>
    </xf>
    <xf numFmtId="0" fontId="44" fillId="9" borderId="51" xfId="6" applyFont="1" applyFill="1" applyBorder="1" applyAlignment="1">
      <alignment horizontal="center" vertical="center" wrapText="1"/>
    </xf>
    <xf numFmtId="0" fontId="44" fillId="9" borderId="42" xfId="6" applyFont="1" applyFill="1" applyBorder="1" applyAlignment="1">
      <alignment horizontal="center" vertical="center" wrapText="1"/>
    </xf>
    <xf numFmtId="0" fontId="44" fillId="9" borderId="43" xfId="6" applyFont="1" applyFill="1" applyBorder="1" applyAlignment="1">
      <alignment horizontal="center" vertical="center" wrapText="1"/>
    </xf>
    <xf numFmtId="2" fontId="14" fillId="2" borderId="34" xfId="6" applyNumberFormat="1" applyFont="1" applyFill="1" applyBorder="1" applyAlignment="1">
      <alignment vertical="center"/>
    </xf>
    <xf numFmtId="179" fontId="1" fillId="2" borderId="51" xfId="10" applyNumberFormat="1" applyFont="1" applyFill="1" applyBorder="1"/>
    <xf numFmtId="179" fontId="1" fillId="2" borderId="34" xfId="10" applyNumberFormat="1" applyFont="1" applyFill="1" applyBorder="1"/>
    <xf numFmtId="10" fontId="1" fillId="2" borderId="51" xfId="15" applyNumberFormat="1" applyFont="1" applyFill="1" applyBorder="1" applyAlignment="1">
      <alignment horizontal="right"/>
    </xf>
    <xf numFmtId="179" fontId="1" fillId="2" borderId="19" xfId="10" applyNumberFormat="1" applyFont="1" applyFill="1" applyBorder="1"/>
    <xf numFmtId="2" fontId="14" fillId="2" borderId="19" xfId="6" applyNumberFormat="1" applyFont="1" applyFill="1" applyBorder="1" applyAlignment="1">
      <alignment horizontal="left" vertical="center"/>
    </xf>
    <xf numFmtId="43" fontId="0" fillId="2" borderId="0" xfId="1" applyFont="1" applyFill="1"/>
    <xf numFmtId="179" fontId="1" fillId="2" borderId="4" xfId="10" applyNumberFormat="1" applyFont="1" applyFill="1" applyBorder="1"/>
    <xf numFmtId="10" fontId="1" fillId="2" borderId="37" xfId="15" applyNumberFormat="1" applyFont="1" applyFill="1" applyBorder="1" applyAlignment="1">
      <alignment horizontal="right"/>
    </xf>
    <xf numFmtId="2" fontId="31" fillId="16" borderId="1" xfId="6" applyNumberFormat="1" applyFont="1" applyFill="1" applyBorder="1" applyAlignment="1">
      <alignment vertical="center"/>
    </xf>
    <xf numFmtId="10" fontId="31" fillId="16" borderId="3" xfId="15" applyNumberFormat="1" applyFont="1" applyFill="1" applyBorder="1" applyAlignment="1">
      <alignment horizontal="right" vertical="center"/>
    </xf>
    <xf numFmtId="0" fontId="44" fillId="9" borderId="3" xfId="6" applyFont="1" applyFill="1" applyBorder="1" applyAlignment="1">
      <alignment horizontal="center" vertical="center" wrapText="1"/>
    </xf>
    <xf numFmtId="0" fontId="1" fillId="2" borderId="51" xfId="6" applyFill="1" applyBorder="1" applyAlignment="1"/>
    <xf numFmtId="179" fontId="1" fillId="2" borderId="0" xfId="10" applyNumberFormat="1" applyFont="1" applyFill="1" applyBorder="1"/>
    <xf numFmtId="10" fontId="14" fillId="2" borderId="51" xfId="15" applyNumberFormat="1" applyFont="1" applyFill="1" applyBorder="1" applyAlignment="1">
      <alignment vertical="center"/>
    </xf>
    <xf numFmtId="3" fontId="14" fillId="2" borderId="29" xfId="6" applyNumberFormat="1" applyFont="1" applyFill="1" applyBorder="1" applyAlignment="1">
      <alignment horizontal="right" vertical="center"/>
    </xf>
    <xf numFmtId="0" fontId="1" fillId="2" borderId="37" xfId="6" applyFill="1" applyBorder="1" applyAlignment="1"/>
    <xf numFmtId="10" fontId="14" fillId="2" borderId="37" xfId="15" applyNumberFormat="1" applyFont="1" applyFill="1" applyBorder="1" applyAlignment="1">
      <alignment vertical="center"/>
    </xf>
    <xf numFmtId="10" fontId="31" fillId="16" borderId="37" xfId="15" applyNumberFormat="1" applyFont="1" applyFill="1" applyBorder="1" applyAlignment="1">
      <alignment vertical="center"/>
    </xf>
    <xf numFmtId="0" fontId="9" fillId="2" borderId="19" xfId="5" applyFont="1" applyFill="1" applyBorder="1"/>
    <xf numFmtId="169" fontId="9" fillId="0" borderId="0" xfId="5" applyNumberFormat="1" applyFont="1"/>
    <xf numFmtId="179" fontId="14" fillId="2" borderId="0" xfId="10" applyNumberFormat="1" applyFont="1" applyFill="1" applyBorder="1" applyAlignment="1">
      <alignment vertical="center"/>
    </xf>
    <xf numFmtId="10" fontId="14" fillId="2" borderId="51" xfId="3" applyNumberFormat="1" applyFont="1" applyFill="1" applyBorder="1" applyAlignment="1">
      <alignment vertical="center"/>
    </xf>
    <xf numFmtId="3" fontId="14" fillId="2" borderId="0" xfId="6" applyNumberFormat="1" applyFont="1" applyFill="1" applyAlignment="1">
      <alignment horizontal="right" vertical="center"/>
    </xf>
    <xf numFmtId="0" fontId="1" fillId="2" borderId="65" xfId="6" applyFill="1" applyBorder="1" applyAlignment="1"/>
    <xf numFmtId="10" fontId="14" fillId="2" borderId="65" xfId="3" applyNumberFormat="1" applyFont="1" applyFill="1" applyBorder="1" applyAlignment="1">
      <alignment vertical="center"/>
    </xf>
    <xf numFmtId="10" fontId="14" fillId="2" borderId="65" xfId="15" applyNumberFormat="1" applyFont="1" applyFill="1" applyBorder="1" applyAlignment="1">
      <alignment vertical="center"/>
    </xf>
    <xf numFmtId="10" fontId="14" fillId="2" borderId="37" xfId="3" applyNumberFormat="1" applyFont="1" applyFill="1" applyBorder="1" applyAlignment="1">
      <alignment vertical="center"/>
    </xf>
    <xf numFmtId="2" fontId="31" fillId="16" borderId="42" xfId="6" applyNumberFormat="1" applyFont="1" applyFill="1" applyBorder="1" applyAlignment="1">
      <alignment vertical="center"/>
    </xf>
    <xf numFmtId="10" fontId="1" fillId="2" borderId="51" xfId="15" applyNumberFormat="1" applyFont="1" applyFill="1" applyBorder="1" applyAlignment="1">
      <alignment vertical="center"/>
    </xf>
    <xf numFmtId="3" fontId="1" fillId="2" borderId="29" xfId="6" applyNumberFormat="1" applyFill="1" applyBorder="1" applyAlignment="1">
      <alignment horizontal="right" vertical="center"/>
    </xf>
    <xf numFmtId="0" fontId="9" fillId="0" borderId="29" xfId="5" applyFont="1" applyBorder="1" applyAlignment="1">
      <alignment horizontal="center"/>
    </xf>
    <xf numFmtId="10" fontId="1" fillId="2" borderId="37" xfId="15" applyNumberFormat="1" applyFont="1" applyFill="1" applyBorder="1" applyAlignment="1">
      <alignment vertical="center"/>
    </xf>
    <xf numFmtId="3" fontId="31" fillId="9" borderId="3" xfId="6" applyNumberFormat="1" applyFont="1" applyFill="1" applyBorder="1" applyAlignment="1">
      <alignment horizontal="right" vertical="center"/>
    </xf>
    <xf numFmtId="2" fontId="31" fillId="16" borderId="4" xfId="6" applyNumberFormat="1" applyFont="1" applyFill="1" applyBorder="1" applyAlignment="1">
      <alignment vertical="center"/>
    </xf>
    <xf numFmtId="3" fontId="31" fillId="16" borderId="3" xfId="6" applyNumberFormat="1" applyFont="1" applyFill="1" applyBorder="1" applyAlignment="1">
      <alignment horizontal="right" vertical="center"/>
    </xf>
    <xf numFmtId="0" fontId="14" fillId="2" borderId="65" xfId="6" applyFont="1" applyFill="1" applyBorder="1" applyAlignment="1">
      <alignment horizontal="left" vertical="center"/>
    </xf>
    <xf numFmtId="179" fontId="14" fillId="2" borderId="19" xfId="10" applyNumberFormat="1" applyFont="1" applyFill="1" applyBorder="1" applyAlignment="1">
      <alignment vertical="center"/>
    </xf>
    <xf numFmtId="3" fontId="14" fillId="2" borderId="65" xfId="6" applyNumberFormat="1" applyFont="1" applyFill="1" applyBorder="1" applyAlignment="1">
      <alignment horizontal="right" vertical="center"/>
    </xf>
    <xf numFmtId="10" fontId="1" fillId="2" borderId="29" xfId="15" applyNumberFormat="1" applyFont="1" applyFill="1" applyBorder="1" applyAlignment="1">
      <alignment horizontal="right"/>
    </xf>
    <xf numFmtId="179" fontId="9" fillId="8" borderId="29" xfId="5" applyNumberFormat="1" applyFont="1" applyFill="1" applyBorder="1" applyAlignment="1">
      <alignment horizontal="center"/>
    </xf>
    <xf numFmtId="0" fontId="9" fillId="2" borderId="29" xfId="0" applyFont="1" applyFill="1" applyBorder="1"/>
    <xf numFmtId="0" fontId="1" fillId="2" borderId="19" xfId="0" quotePrefix="1" applyFont="1" applyFill="1" applyBorder="1"/>
    <xf numFmtId="10" fontId="1" fillId="2" borderId="43" xfId="15" applyNumberFormat="1" applyFont="1" applyFill="1" applyBorder="1" applyAlignment="1">
      <alignment horizontal="right"/>
    </xf>
    <xf numFmtId="10" fontId="9" fillId="2" borderId="29" xfId="3" applyNumberFormat="1" applyFont="1" applyFill="1" applyBorder="1"/>
    <xf numFmtId="10" fontId="31" fillId="16" borderId="42" xfId="15" applyNumberFormat="1" applyFont="1" applyFill="1" applyBorder="1" applyAlignment="1">
      <alignment horizontal="right" vertical="center"/>
    </xf>
    <xf numFmtId="0" fontId="14" fillId="2" borderId="19" xfId="6" applyFont="1" applyFill="1" applyBorder="1" applyAlignment="1">
      <alignment vertical="center"/>
    </xf>
    <xf numFmtId="179" fontId="14" fillId="2" borderId="51" xfId="10" applyNumberFormat="1" applyFont="1" applyFill="1" applyBorder="1" applyAlignment="1">
      <alignment vertical="center"/>
    </xf>
    <xf numFmtId="3" fontId="14" fillId="2" borderId="51" xfId="6" applyNumberFormat="1" applyFont="1" applyFill="1" applyBorder="1" applyAlignment="1">
      <alignment horizontal="right" vertical="center"/>
    </xf>
    <xf numFmtId="179" fontId="14" fillId="2" borderId="65" xfId="10" applyNumberFormat="1" applyFont="1" applyFill="1" applyBorder="1" applyAlignment="1">
      <alignment vertical="center"/>
    </xf>
    <xf numFmtId="0" fontId="14" fillId="2" borderId="19" xfId="6" applyFont="1" applyFill="1" applyBorder="1" applyAlignment="1">
      <alignment horizontal="left" vertical="center"/>
    </xf>
    <xf numFmtId="3" fontId="14" fillId="2" borderId="37" xfId="6" applyNumberFormat="1" applyFont="1" applyFill="1" applyBorder="1" applyAlignment="1">
      <alignment horizontal="right" vertical="center"/>
    </xf>
    <xf numFmtId="10" fontId="31" fillId="16" borderId="42" xfId="6" applyNumberFormat="1" applyFont="1" applyFill="1" applyBorder="1" applyAlignment="1">
      <alignment horizontal="right" vertical="center"/>
    </xf>
    <xf numFmtId="0" fontId="9" fillId="2" borderId="6" xfId="0" applyFont="1" applyFill="1" applyBorder="1"/>
    <xf numFmtId="181" fontId="28" fillId="0" borderId="57" xfId="1" applyNumberFormat="1" applyFont="1" applyFill="1" applyBorder="1" applyAlignment="1">
      <alignment horizontal="right"/>
    </xf>
    <xf numFmtId="181" fontId="29" fillId="0" borderId="39" xfId="1" applyNumberFormat="1" applyFont="1" applyFill="1" applyBorder="1" applyAlignment="1"/>
  </cellXfs>
  <cellStyles count="18">
    <cellStyle name="Comma" xfId="1" builtinId="3"/>
    <cellStyle name="Comma 10" xfId="8" xr:uid="{A4382456-4B6D-490F-9A05-2DCC1026BF58}"/>
    <cellStyle name="Comma 2 5" xfId="14" xr:uid="{D6A0E5F0-C3E9-4CF8-9FF1-CFD1EF9DCE3A}"/>
    <cellStyle name="Comma 4 10 2" xfId="11" xr:uid="{4ADA8B87-5B3B-4762-AFA0-BF23FF67B61C}"/>
    <cellStyle name="Comma 6" xfId="10" xr:uid="{8F32A6C5-F1A5-4604-88C8-F646CA732F7E}"/>
    <cellStyle name="Currency" xfId="2" builtinId="4"/>
    <cellStyle name="Currency 2 2" xfId="7" xr:uid="{45F12469-FC35-458B-A3BF-1AF950C64B31}"/>
    <cellStyle name="Hyperlink" xfId="4" builtinId="8"/>
    <cellStyle name="Normal" xfId="0" builtinId="0"/>
    <cellStyle name="Normal 2" xfId="13" xr:uid="{7817453B-3899-4B32-9AC6-F18F30229708}"/>
    <cellStyle name="Normal 2 10" xfId="9" xr:uid="{8F204FCD-149B-4A96-A066-F94CA2BF503D}"/>
    <cellStyle name="Normal 2 2" xfId="5" xr:uid="{3FA968C8-D42A-4EDD-B020-BAA409E9591D}"/>
    <cellStyle name="Normal 6 10 2" xfId="6" xr:uid="{2151F626-4687-467A-8A61-DC89B4735FA4}"/>
    <cellStyle name="Normal_Programme Report 31 January 2010" xfId="16" xr:uid="{F1F23702-BE34-46EF-B3D6-BF49BB6EC60F}"/>
    <cellStyle name="Percent" xfId="3" builtinId="5"/>
    <cellStyle name="Percent 10" xfId="17" xr:uid="{BE7886B0-95C4-4D41-9219-5A7EF473E9E7}"/>
    <cellStyle name="Percent 2 2" xfId="15" xr:uid="{5AD8E37A-8292-4542-A4F4-205D3D08CFC3}"/>
    <cellStyle name="Percent 4" xfId="12" xr:uid="{355C1D4E-1EB7-46A5-BD28-FEA41D0C9076}"/>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5959051187069"/>
          <c:y val="5.7291666666666664E-2"/>
          <c:w val="0.85456130634112026"/>
          <c:h val="0.82188402230971125"/>
        </c:manualLayout>
      </c:layout>
      <c:barChart>
        <c:barDir val="col"/>
        <c:grouping val="clustered"/>
        <c:varyColors val="0"/>
        <c:ser>
          <c:idx val="0"/>
          <c:order val="0"/>
          <c:spPr>
            <a:solidFill>
              <a:srgbClr val="FF6600"/>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invertIfNegative val="0"/>
          <c:cat>
            <c:strLit>
              <c:ptCount val="5"/>
              <c:pt idx="0">
                <c:v> 1 -  5</c:v>
              </c:pt>
              <c:pt idx="1">
                <c:v> 6 - 10</c:v>
              </c:pt>
              <c:pt idx="2">
                <c:v>11 - 15</c:v>
              </c:pt>
              <c:pt idx="3">
                <c:v>16 - 20</c:v>
              </c:pt>
              <c:pt idx="4">
                <c:v>20 +</c:v>
              </c:pt>
            </c:strLit>
          </c:cat>
          <c:val>
            <c:numLit>
              <c:formatCode>_(* #,##0.00_);_(* \(#,##0.00\);_(* "-"??_);_(@_)</c:formatCode>
              <c:ptCount val="5"/>
              <c:pt idx="0">
                <c:v>976478.98</c:v>
              </c:pt>
              <c:pt idx="1">
                <c:v>28997517.530000001</c:v>
              </c:pt>
              <c:pt idx="2">
                <c:v>943751113.23000002</c:v>
              </c:pt>
              <c:pt idx="3">
                <c:v>190928250.08000001</c:v>
              </c:pt>
              <c:pt idx="4">
                <c:v>14004980.279999999</c:v>
              </c:pt>
            </c:numLit>
          </c:val>
          <c:extLst>
            <c:ext xmlns:c16="http://schemas.microsoft.com/office/drawing/2014/chart" uri="{C3380CC4-5D6E-409C-BE32-E72D297353CC}">
              <c16:uniqueId val="{00000000-73A7-457C-88FF-7513B092FB7B}"/>
            </c:ext>
          </c:extLst>
        </c:ser>
        <c:dLbls>
          <c:showLegendKey val="0"/>
          <c:showVal val="0"/>
          <c:showCatName val="0"/>
          <c:showSerName val="0"/>
          <c:showPercent val="0"/>
          <c:showBubbleSize val="0"/>
        </c:dLbls>
        <c:gapWidth val="100"/>
        <c:overlap val="-24"/>
        <c:axId val="402361856"/>
        <c:axId val="190954240"/>
      </c:barChart>
      <c:catAx>
        <c:axId val="4023618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54240"/>
        <c:crosses val="autoZero"/>
        <c:auto val="1"/>
        <c:lblAlgn val="ctr"/>
        <c:lblOffset val="100"/>
        <c:noMultiLvlLbl val="0"/>
      </c:catAx>
      <c:valAx>
        <c:axId val="190954240"/>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2361856"/>
        <c:crosses val="autoZero"/>
        <c:crossBetween val="between"/>
        <c:dispUnits>
          <c:builtInUnit val="millions"/>
          <c:dispUnitsLbl>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ZA"/>
              <a:t>Cumulative</a:t>
            </a:r>
            <a:r>
              <a:rPr lang="en-ZA" baseline="0"/>
              <a:t> default breakdown</a:t>
            </a:r>
          </a:p>
        </c:rich>
      </c:tx>
      <c:layout>
        <c:manualLayout>
          <c:xMode val="edge"/>
          <c:yMode val="edge"/>
          <c:x val="0.23105934553521909"/>
          <c:y val="3.4632034632034632E-2"/>
        </c:manualLayout>
      </c:layout>
      <c:overlay val="0"/>
    </c:title>
    <c:autoTitleDeleted val="0"/>
    <c:plotArea>
      <c:layout/>
      <c:pieChart>
        <c:varyColors val="1"/>
        <c:ser>
          <c:idx val="1"/>
          <c:order val="0"/>
          <c:dPt>
            <c:idx val="0"/>
            <c:bubble3D val="0"/>
            <c:extLst>
              <c:ext xmlns:c16="http://schemas.microsoft.com/office/drawing/2014/chart" uri="{C3380CC4-5D6E-409C-BE32-E72D297353CC}">
                <c16:uniqueId val="{00000000-A173-435B-A2F4-10043A8ED52A}"/>
              </c:ext>
            </c:extLst>
          </c:dPt>
          <c:dPt>
            <c:idx val="1"/>
            <c:bubble3D val="0"/>
            <c:extLst>
              <c:ext xmlns:c16="http://schemas.microsoft.com/office/drawing/2014/chart" uri="{C3380CC4-5D6E-409C-BE32-E72D297353CC}">
                <c16:uniqueId val="{00000001-A173-435B-A2F4-10043A8ED52A}"/>
              </c:ext>
            </c:extLst>
          </c:dPt>
          <c:dPt>
            <c:idx val="2"/>
            <c:bubble3D val="0"/>
            <c:extLst>
              <c:ext xmlns:c16="http://schemas.microsoft.com/office/drawing/2014/chart" uri="{C3380CC4-5D6E-409C-BE32-E72D297353CC}">
                <c16:uniqueId val="{00000002-A173-435B-A2F4-10043A8ED52A}"/>
              </c:ext>
            </c:extLst>
          </c:dPt>
          <c:dPt>
            <c:idx val="3"/>
            <c:bubble3D val="0"/>
            <c:extLst>
              <c:ext xmlns:c16="http://schemas.microsoft.com/office/drawing/2014/chart" uri="{C3380CC4-5D6E-409C-BE32-E72D297353CC}">
                <c16:uniqueId val="{00000003-A173-435B-A2F4-10043A8ED52A}"/>
              </c:ext>
            </c:extLst>
          </c:dPt>
          <c:dPt>
            <c:idx val="4"/>
            <c:bubble3D val="0"/>
            <c:extLst>
              <c:ext xmlns:c16="http://schemas.microsoft.com/office/drawing/2014/chart" uri="{C3380CC4-5D6E-409C-BE32-E72D297353CC}">
                <c16:uniqueId val="{00000004-A173-435B-A2F4-10043A8ED52A}"/>
              </c:ext>
            </c:extLst>
          </c:dPt>
          <c:dPt>
            <c:idx val="5"/>
            <c:bubble3D val="0"/>
            <c:extLst>
              <c:ext xmlns:c16="http://schemas.microsoft.com/office/drawing/2014/chart" uri="{C3380CC4-5D6E-409C-BE32-E72D297353CC}">
                <c16:uniqueId val="{00000005-A173-435B-A2F4-10043A8ED52A}"/>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val>
            <c:numRef>
              <c:f>'QR - Amber House Fund 7'!$B$532:$B$539</c:f>
              <c:numCache>
                <c:formatCode>0%</c:formatCode>
                <c:ptCount val="8"/>
                <c:pt idx="0">
                  <c:v>0.35357796051134682</c:v>
                </c:pt>
                <c:pt idx="1">
                  <c:v>4.0490764119557196E-2</c:v>
                </c:pt>
                <c:pt idx="2">
                  <c:v>7.2908102672380112E-2</c:v>
                </c:pt>
                <c:pt idx="3">
                  <c:v>0.16633165800640334</c:v>
                </c:pt>
                <c:pt idx="4">
                  <c:v>9.207327474398809E-2</c:v>
                </c:pt>
                <c:pt idx="5">
                  <c:v>2.3309247747577103E-2</c:v>
                </c:pt>
                <c:pt idx="6">
                  <c:v>0.22008020418707719</c:v>
                </c:pt>
                <c:pt idx="7">
                  <c:v>3.122878801167011E-2</c:v>
                </c:pt>
              </c:numCache>
            </c:numRef>
          </c:val>
          <c:extLst>
            <c:ext xmlns:c16="http://schemas.microsoft.com/office/drawing/2014/chart" uri="{C3380CC4-5D6E-409C-BE32-E72D297353CC}">
              <c16:uniqueId val="{00000006-A173-435B-A2F4-10043A8ED52A}"/>
            </c:ext>
          </c:extLst>
        </c:ser>
        <c:ser>
          <c:idx val="0"/>
          <c:order val="1"/>
          <c:dPt>
            <c:idx val="3"/>
            <c:bubble3D val="0"/>
            <c:spPr>
              <a:solidFill>
                <a:srgbClr val="92D050"/>
              </a:solidFill>
            </c:spPr>
            <c:extLst>
              <c:ext xmlns:c16="http://schemas.microsoft.com/office/drawing/2014/chart" uri="{C3380CC4-5D6E-409C-BE32-E72D297353CC}">
                <c16:uniqueId val="{00000008-A173-435B-A2F4-10043A8ED52A}"/>
              </c:ext>
            </c:extLst>
          </c:dPt>
          <c:dLbls>
            <c:dLbl>
              <c:idx val="1"/>
              <c:delete val="1"/>
              <c:extLst>
                <c:ext xmlns:c15="http://schemas.microsoft.com/office/drawing/2012/chart" uri="{CE6537A1-D6FC-4f65-9D91-7224C49458BB}"/>
                <c:ext xmlns:c16="http://schemas.microsoft.com/office/drawing/2014/chart" uri="{C3380CC4-5D6E-409C-BE32-E72D297353CC}">
                  <c16:uniqueId val="{00000009-A173-435B-A2F4-10043A8ED52A}"/>
                </c:ext>
              </c:extLst>
            </c:dLbl>
            <c:dLbl>
              <c:idx val="2"/>
              <c:delete val="1"/>
              <c:extLst>
                <c:ext xmlns:c15="http://schemas.microsoft.com/office/drawing/2012/chart" uri="{CE6537A1-D6FC-4f65-9D91-7224C49458BB}"/>
                <c:ext xmlns:c16="http://schemas.microsoft.com/office/drawing/2014/chart" uri="{C3380CC4-5D6E-409C-BE32-E72D297353CC}">
                  <c16:uniqueId val="{0000000A-A173-435B-A2F4-10043A8ED52A}"/>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Lit>
              <c:ptCount val="6"/>
              <c:pt idx="0">
                <c:v>Still in default</c:v>
              </c:pt>
              <c:pt idx="1">
                <c:v>Sold out other</c:v>
              </c:pt>
              <c:pt idx="2">
                <c:v>NPLs sold out</c:v>
              </c:pt>
              <c:pt idx="3">
                <c:v>Written off to bad debt</c:v>
              </c:pt>
              <c:pt idx="4">
                <c:v>Recovered and closed</c:v>
              </c:pt>
              <c:pt idx="5">
                <c:v>Performing</c:v>
              </c:pt>
            </c:strLit>
          </c:cat>
          <c:val>
            <c:numLit>
              <c:formatCode>General</c:formatCode>
              <c:ptCount val="6"/>
              <c:pt idx="0">
                <c:v>0.57381770234154705</c:v>
              </c:pt>
              <c:pt idx="1">
                <c:v>2.4957410674824709E-2</c:v>
              </c:pt>
              <c:pt idx="2">
                <c:v>2.8759980700813197E-2</c:v>
              </c:pt>
              <c:pt idx="3">
                <c:v>2.0898072793979726E-2</c:v>
              </c:pt>
              <c:pt idx="4">
                <c:v>7.4766989931267028E-2</c:v>
              </c:pt>
              <c:pt idx="5">
                <c:v>0.27679984355756831</c:v>
              </c:pt>
            </c:numLit>
          </c:val>
          <c:extLst>
            <c:ext xmlns:c16="http://schemas.microsoft.com/office/drawing/2014/chart" uri="{C3380CC4-5D6E-409C-BE32-E72D297353CC}">
              <c16:uniqueId val="{0000000B-A173-435B-A2F4-10043A8ED52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209550</xdr:colOff>
      <xdr:row>409</xdr:row>
      <xdr:rowOff>76200</xdr:rowOff>
    </xdr:from>
    <xdr:to>
      <xdr:col>2</xdr:col>
      <xdr:colOff>1855470</xdr:colOff>
      <xdr:row>423</xdr:row>
      <xdr:rowOff>114300</xdr:rowOff>
    </xdr:to>
    <xdr:graphicFrame macro="">
      <xdr:nvGraphicFramePr>
        <xdr:cNvPr id="2" name="Chart 1">
          <a:extLst>
            <a:ext uri="{FF2B5EF4-FFF2-40B4-BE49-F238E27FC236}">
              <a16:creationId xmlns:a16="http://schemas.microsoft.com/office/drawing/2014/main" id="{6456CF24-2E42-4C6B-A192-9067321B1F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1335405</xdr:colOff>
      <xdr:row>0</xdr:row>
      <xdr:rowOff>9525</xdr:rowOff>
    </xdr:from>
    <xdr:to>
      <xdr:col>5</xdr:col>
      <xdr:colOff>1349692</xdr:colOff>
      <xdr:row>1</xdr:row>
      <xdr:rowOff>1572</xdr:rowOff>
    </xdr:to>
    <xdr:pic>
      <xdr:nvPicPr>
        <xdr:cNvPr id="3" name="Picture 82">
          <a:extLst>
            <a:ext uri="{FF2B5EF4-FFF2-40B4-BE49-F238E27FC236}">
              <a16:creationId xmlns:a16="http://schemas.microsoft.com/office/drawing/2014/main" id="{88B85089-458A-43FA-B0BA-B7C5C456537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46380" y="11430"/>
          <a:ext cx="18097" cy="28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1053352</xdr:colOff>
      <xdr:row>1</xdr:row>
      <xdr:rowOff>8964</xdr:rowOff>
    </xdr:from>
    <xdr:to>
      <xdr:col>5</xdr:col>
      <xdr:colOff>1658831</xdr:colOff>
      <xdr:row>1</xdr:row>
      <xdr:rowOff>589989</xdr:rowOff>
    </xdr:to>
    <xdr:pic>
      <xdr:nvPicPr>
        <xdr:cNvPr id="4" name="Picture 82">
          <a:extLst>
            <a:ext uri="{FF2B5EF4-FFF2-40B4-BE49-F238E27FC236}">
              <a16:creationId xmlns:a16="http://schemas.microsoft.com/office/drawing/2014/main" id="{B4939442-0488-4B60-B033-00EB13B25CF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660517" y="48969"/>
          <a:ext cx="605479" cy="582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422</xdr:row>
      <xdr:rowOff>74295</xdr:rowOff>
    </xdr:from>
    <xdr:to>
      <xdr:col>0</xdr:col>
      <xdr:colOff>1504950</xdr:colOff>
      <xdr:row>423</xdr:row>
      <xdr:rowOff>81915</xdr:rowOff>
    </xdr:to>
    <xdr:sp macro="" textlink="">
      <xdr:nvSpPr>
        <xdr:cNvPr id="5" name="Rectangle 4">
          <a:extLst>
            <a:ext uri="{FF2B5EF4-FFF2-40B4-BE49-F238E27FC236}">
              <a16:creationId xmlns:a16="http://schemas.microsoft.com/office/drawing/2014/main" id="{2D895EB0-6C3E-4549-BCC9-BDEA7ADCE6EE}"/>
            </a:ext>
          </a:extLst>
        </xdr:cNvPr>
        <xdr:cNvSpPr/>
      </xdr:nvSpPr>
      <xdr:spPr>
        <a:xfrm>
          <a:off x="15240" y="74902695"/>
          <a:ext cx="1485900" cy="180975"/>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900" b="1" i="1">
              <a:solidFill>
                <a:sysClr val="windowText" lastClr="000000"/>
              </a:solidFill>
            </a:rPr>
            <a:t>Number of years</a:t>
          </a:r>
        </a:p>
      </xdr:txBody>
    </xdr:sp>
    <xdr:clientData/>
  </xdr:twoCellAnchor>
  <xdr:twoCellAnchor editAs="oneCell">
    <xdr:from>
      <xdr:col>7</xdr:col>
      <xdr:colOff>0</xdr:colOff>
      <xdr:row>0</xdr:row>
      <xdr:rowOff>9525</xdr:rowOff>
    </xdr:from>
    <xdr:to>
      <xdr:col>7</xdr:col>
      <xdr:colOff>20002</xdr:colOff>
      <xdr:row>1</xdr:row>
      <xdr:rowOff>1572</xdr:rowOff>
    </xdr:to>
    <xdr:pic>
      <xdr:nvPicPr>
        <xdr:cNvPr id="6" name="Picture 82">
          <a:extLst>
            <a:ext uri="{FF2B5EF4-FFF2-40B4-BE49-F238E27FC236}">
              <a16:creationId xmlns:a16="http://schemas.microsoft.com/office/drawing/2014/main" id="{047781EC-B3F5-4CE2-9A38-E9E7BB973FF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25625" y="11430"/>
          <a:ext cx="16192" cy="28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687381</xdr:colOff>
      <xdr:row>528</xdr:row>
      <xdr:rowOff>170665</xdr:rowOff>
    </xdr:from>
    <xdr:to>
      <xdr:col>5</xdr:col>
      <xdr:colOff>1492961</xdr:colOff>
      <xdr:row>540</xdr:row>
      <xdr:rowOff>95037</xdr:rowOff>
    </xdr:to>
    <xdr:graphicFrame macro="">
      <xdr:nvGraphicFramePr>
        <xdr:cNvPr id="7" name="Chart 6">
          <a:extLst>
            <a:ext uri="{FF2B5EF4-FFF2-40B4-BE49-F238E27FC236}">
              <a16:creationId xmlns:a16="http://schemas.microsoft.com/office/drawing/2014/main" id="{41DB157F-2D69-438B-9E05-8011F1EEE7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yotiM@sahomeloans.com" TargetMode="External"/><Relationship Id="rId1" Type="http://schemas.openxmlformats.org/officeDocument/2006/relationships/hyperlink" Target="https://www.sahomeloans.com/investor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C3BFE-84AE-4F36-94FC-5527C02D9478}">
  <sheetPr>
    <pageSetUpPr autoPageBreaks="0"/>
  </sheetPr>
  <dimension ref="A1:K702"/>
  <sheetViews>
    <sheetView tabSelected="1" topLeftCell="A540" workbookViewId="0">
      <selection activeCell="J580" sqref="J580"/>
    </sheetView>
  </sheetViews>
  <sheetFormatPr defaultColWidth="9.109375" defaultRowHeight="13.2" x14ac:dyDescent="0.25"/>
  <cols>
    <col min="1" max="1" width="46.5546875" style="1" customWidth="1"/>
    <col min="2" max="2" width="33.33203125" style="1" customWidth="1"/>
    <col min="3" max="3" width="29.6640625" style="1" customWidth="1"/>
    <col min="4" max="4" width="31.109375" style="1" customWidth="1"/>
    <col min="5" max="5" width="28.6640625" style="1" customWidth="1"/>
    <col min="6" max="6" width="25" style="1" bestFit="1" customWidth="1"/>
    <col min="7" max="7" width="17.5546875" style="1" bestFit="1" customWidth="1"/>
    <col min="8" max="16384" width="9.109375" style="1"/>
  </cols>
  <sheetData>
    <row r="1" spans="1:11" ht="3" customHeight="1" thickBot="1" x14ac:dyDescent="0.3"/>
    <row r="2" spans="1:11" s="7" customFormat="1" ht="48" customHeight="1" thickBot="1" x14ac:dyDescent="0.3">
      <c r="A2" s="2" t="s">
        <v>0</v>
      </c>
      <c r="B2" s="3"/>
      <c r="C2" s="3"/>
      <c r="D2" s="4"/>
      <c r="E2" s="5" t="s">
        <v>1</v>
      </c>
      <c r="F2" s="6"/>
    </row>
    <row r="3" spans="1:11" ht="20.399999999999999" customHeight="1" thickBot="1" x14ac:dyDescent="0.35">
      <c r="A3" s="8" t="s">
        <v>2</v>
      </c>
      <c r="B3" s="9"/>
      <c r="C3" s="9"/>
      <c r="D3" s="9"/>
      <c r="E3" s="9"/>
      <c r="F3" s="10"/>
    </row>
    <row r="4" spans="1:11" s="7" customFormat="1" ht="22.2" customHeight="1" thickBot="1" x14ac:dyDescent="0.3">
      <c r="A4" s="11" t="s">
        <v>3</v>
      </c>
      <c r="B4" s="12" t="s">
        <v>4</v>
      </c>
      <c r="C4" s="13"/>
      <c r="D4" s="13"/>
      <c r="E4" s="13"/>
      <c r="F4" s="14"/>
    </row>
    <row r="5" spans="1:11" customFormat="1" ht="17.399999999999999" customHeight="1" thickBot="1" x14ac:dyDescent="0.35">
      <c r="A5" s="15"/>
      <c r="B5" s="16"/>
      <c r="C5" s="16"/>
      <c r="D5" s="16"/>
      <c r="E5" s="16"/>
      <c r="F5" s="17"/>
      <c r="H5" s="1"/>
      <c r="I5" s="1"/>
      <c r="J5" s="1"/>
      <c r="K5" s="1"/>
    </row>
    <row r="6" spans="1:11" ht="13.5" customHeight="1" x14ac:dyDescent="0.25">
      <c r="A6" s="18" t="s">
        <v>5</v>
      </c>
      <c r="B6" s="19"/>
      <c r="C6" s="20"/>
      <c r="D6" s="21">
        <v>45786</v>
      </c>
      <c r="E6" s="22"/>
      <c r="F6" s="23"/>
      <c r="G6" s="24"/>
    </row>
    <row r="7" spans="1:11" ht="13.8" x14ac:dyDescent="0.25">
      <c r="A7" s="25" t="s">
        <v>6</v>
      </c>
      <c r="B7" s="26"/>
      <c r="C7" s="27" t="s">
        <v>7</v>
      </c>
      <c r="D7" s="28">
        <v>45709</v>
      </c>
      <c r="E7" s="29"/>
      <c r="F7" s="30"/>
      <c r="G7" s="24"/>
    </row>
    <row r="8" spans="1:11" ht="13.8" x14ac:dyDescent="0.25">
      <c r="A8" s="31"/>
      <c r="B8" s="32"/>
      <c r="C8" s="27" t="s">
        <v>8</v>
      </c>
      <c r="D8" s="28">
        <v>45798</v>
      </c>
      <c r="E8" s="29"/>
      <c r="F8" s="30"/>
      <c r="G8" s="24"/>
    </row>
    <row r="9" spans="1:11" ht="13.8" x14ac:dyDescent="0.25">
      <c r="A9" s="33" t="s">
        <v>9</v>
      </c>
      <c r="B9" s="34"/>
      <c r="C9" s="27"/>
      <c r="D9" s="28">
        <f>D8</f>
        <v>45798</v>
      </c>
      <c r="E9" s="29"/>
      <c r="F9" s="30"/>
      <c r="G9" s="24"/>
    </row>
    <row r="10" spans="1:11" ht="13.8" x14ac:dyDescent="0.25">
      <c r="A10" s="35" t="s">
        <v>10</v>
      </c>
      <c r="B10" s="36"/>
      <c r="C10" s="27"/>
      <c r="D10" s="37">
        <v>44120</v>
      </c>
      <c r="E10" s="29"/>
      <c r="F10" s="30"/>
      <c r="G10" s="24"/>
    </row>
    <row r="11" spans="1:11" ht="13.8" x14ac:dyDescent="0.25">
      <c r="A11" s="35" t="s">
        <v>11</v>
      </c>
      <c r="B11" s="36"/>
      <c r="C11" s="27"/>
      <c r="D11" s="28" t="s">
        <v>12</v>
      </c>
      <c r="E11" s="29"/>
      <c r="F11" s="30"/>
      <c r="G11" s="24"/>
    </row>
    <row r="12" spans="1:11" ht="13.8" x14ac:dyDescent="0.25">
      <c r="A12" s="35" t="s">
        <v>13</v>
      </c>
      <c r="B12" s="36"/>
      <c r="C12" s="27"/>
      <c r="D12" s="28" t="s">
        <v>14</v>
      </c>
      <c r="E12" s="29"/>
      <c r="F12" s="30"/>
      <c r="G12" s="24"/>
    </row>
    <row r="13" spans="1:11" ht="13.8" x14ac:dyDescent="0.25">
      <c r="A13" s="38" t="s">
        <v>15</v>
      </c>
      <c r="B13" s="39"/>
      <c r="C13" s="40"/>
      <c r="D13" s="41" t="s">
        <v>16</v>
      </c>
      <c r="E13" s="42"/>
      <c r="F13" s="43"/>
      <c r="G13" s="24"/>
    </row>
    <row r="14" spans="1:11" ht="13.8" x14ac:dyDescent="0.25">
      <c r="A14" s="44"/>
      <c r="B14" s="45"/>
      <c r="C14" s="46"/>
      <c r="D14" s="41" t="s">
        <v>17</v>
      </c>
      <c r="E14" s="42"/>
      <c r="F14" s="43"/>
      <c r="G14" s="24"/>
    </row>
    <row r="15" spans="1:11" ht="13.8" x14ac:dyDescent="0.25">
      <c r="A15" s="44"/>
      <c r="B15" s="45"/>
      <c r="C15" s="46"/>
      <c r="D15" s="41" t="s">
        <v>18</v>
      </c>
      <c r="E15" s="42"/>
      <c r="F15" s="43"/>
      <c r="G15" s="24"/>
    </row>
    <row r="16" spans="1:11" ht="13.8" x14ac:dyDescent="0.25">
      <c r="A16" s="47"/>
      <c r="B16" s="48"/>
      <c r="C16" s="49"/>
      <c r="D16" s="50" t="s">
        <v>19</v>
      </c>
      <c r="E16" s="42"/>
      <c r="F16" s="43"/>
      <c r="G16" s="24"/>
    </row>
    <row r="17" spans="1:7" ht="13.8" x14ac:dyDescent="0.25">
      <c r="A17" s="35" t="s">
        <v>20</v>
      </c>
      <c r="B17" s="36"/>
      <c r="C17" s="27"/>
      <c r="D17" s="51" t="s">
        <v>21</v>
      </c>
      <c r="E17" s="29"/>
      <c r="F17" s="30"/>
    </row>
    <row r="18" spans="1:7" ht="14.4" thickBot="1" x14ac:dyDescent="0.3">
      <c r="A18" s="52" t="s">
        <v>22</v>
      </c>
      <c r="B18" s="53"/>
      <c r="C18" s="53"/>
      <c r="D18" s="54" t="s">
        <v>23</v>
      </c>
      <c r="E18" s="55"/>
      <c r="F18" s="56"/>
      <c r="G18" s="24"/>
    </row>
    <row r="19" spans="1:7" ht="13.8" thickBot="1" x14ac:dyDescent="0.3"/>
    <row r="20" spans="1:7" ht="17.399999999999999" thickBot="1" x14ac:dyDescent="0.35">
      <c r="A20" s="8" t="s">
        <v>24</v>
      </c>
      <c r="B20" s="9"/>
      <c r="C20" s="9"/>
      <c r="D20" s="9"/>
      <c r="E20" s="9"/>
      <c r="F20" s="10"/>
      <c r="G20" s="24"/>
    </row>
    <row r="21" spans="1:7" ht="13.8" x14ac:dyDescent="0.25">
      <c r="A21" s="57" t="s">
        <v>25</v>
      </c>
      <c r="B21" s="58"/>
      <c r="C21" s="59"/>
      <c r="D21" s="60" t="s">
        <v>26</v>
      </c>
      <c r="E21" s="61"/>
      <c r="F21" s="62"/>
      <c r="G21" s="24"/>
    </row>
    <row r="22" spans="1:7" ht="13.8" x14ac:dyDescent="0.25">
      <c r="A22" s="35" t="s">
        <v>27</v>
      </c>
      <c r="B22" s="36"/>
      <c r="C22" s="27"/>
      <c r="D22" s="28" t="s">
        <v>28</v>
      </c>
      <c r="E22" s="63"/>
      <c r="F22" s="30"/>
      <c r="G22" s="24"/>
    </row>
    <row r="23" spans="1:7" ht="13.8" x14ac:dyDescent="0.25">
      <c r="A23" s="35" t="s">
        <v>29</v>
      </c>
      <c r="B23" s="36"/>
      <c r="C23" s="27"/>
      <c r="D23" s="28" t="s">
        <v>30</v>
      </c>
      <c r="E23" s="63"/>
      <c r="F23" s="30"/>
      <c r="G23" s="24"/>
    </row>
    <row r="24" spans="1:7" s="7" customFormat="1" ht="13.8" x14ac:dyDescent="0.25">
      <c r="A24" s="64" t="s">
        <v>31</v>
      </c>
      <c r="B24" s="65"/>
      <c r="C24" s="66"/>
      <c r="D24" s="67" t="s">
        <v>32</v>
      </c>
      <c r="E24" s="68"/>
      <c r="F24" s="69"/>
      <c r="G24" s="70"/>
    </row>
    <row r="25" spans="1:7" ht="13.8" x14ac:dyDescent="0.25">
      <c r="A25" s="35" t="s">
        <v>33</v>
      </c>
      <c r="B25" s="36"/>
      <c r="C25" s="27"/>
      <c r="D25" s="28" t="s">
        <v>34</v>
      </c>
      <c r="E25" s="63"/>
      <c r="F25" s="30"/>
      <c r="G25" s="24"/>
    </row>
    <row r="26" spans="1:7" ht="13.8" x14ac:dyDescent="0.25">
      <c r="A26" s="35" t="s">
        <v>35</v>
      </c>
      <c r="B26" s="36"/>
      <c r="C26" s="27"/>
      <c r="D26" s="71">
        <v>4000000000</v>
      </c>
      <c r="E26" s="63"/>
      <c r="F26" s="30"/>
      <c r="G26" s="24"/>
    </row>
    <row r="27" spans="1:7" ht="13.8" x14ac:dyDescent="0.25">
      <c r="A27" s="35" t="s">
        <v>36</v>
      </c>
      <c r="B27" s="36"/>
      <c r="C27" s="27"/>
      <c r="D27" s="72">
        <v>1800000000</v>
      </c>
      <c r="E27" s="73"/>
      <c r="F27" s="30"/>
      <c r="G27" s="24"/>
    </row>
    <row r="28" spans="1:7" ht="13.8" x14ac:dyDescent="0.25">
      <c r="A28" s="35" t="s">
        <v>37</v>
      </c>
      <c r="B28" s="36"/>
      <c r="C28" s="27"/>
      <c r="D28" s="72">
        <v>1256264119</v>
      </c>
      <c r="E28" s="63"/>
      <c r="F28" s="30"/>
      <c r="G28" s="24"/>
    </row>
    <row r="29" spans="1:7" ht="13.8" x14ac:dyDescent="0.25">
      <c r="A29" s="35" t="s">
        <v>38</v>
      </c>
      <c r="B29" s="36"/>
      <c r="C29" s="27"/>
      <c r="D29" s="72">
        <v>1221970522</v>
      </c>
      <c r="E29" s="63"/>
      <c r="F29" s="30"/>
      <c r="G29" s="74"/>
    </row>
    <row r="30" spans="1:7" ht="14.4" thickBot="1" x14ac:dyDescent="0.3">
      <c r="A30" s="75" t="s">
        <v>39</v>
      </c>
      <c r="B30" s="76"/>
      <c r="C30" s="77"/>
      <c r="D30" s="78" t="s">
        <v>40</v>
      </c>
      <c r="E30" s="79"/>
      <c r="F30" s="56"/>
      <c r="G30" s="24"/>
    </row>
    <row r="31" spans="1:7" ht="15" thickBot="1" x14ac:dyDescent="0.35">
      <c r="A31" s="80"/>
    </row>
    <row r="32" spans="1:7" ht="17.399999999999999" thickBot="1" x14ac:dyDescent="0.35">
      <c r="A32" s="8" t="s">
        <v>41</v>
      </c>
      <c r="B32" s="9"/>
      <c r="C32" s="9"/>
      <c r="D32" s="9"/>
      <c r="E32" s="9"/>
      <c r="F32" s="10"/>
    </row>
    <row r="33" spans="1:7" s="7" customFormat="1" ht="44.4" customHeight="1" x14ac:dyDescent="0.25">
      <c r="A33" s="81" t="s">
        <v>42</v>
      </c>
      <c r="B33" s="82"/>
      <c r="C33" s="83"/>
      <c r="D33" s="84" t="s">
        <v>43</v>
      </c>
      <c r="E33" s="85"/>
      <c r="F33" s="86"/>
    </row>
    <row r="34" spans="1:7" ht="13.8" x14ac:dyDescent="0.25">
      <c r="A34" s="35" t="s">
        <v>44</v>
      </c>
      <c r="B34" s="36"/>
      <c r="C34" s="27"/>
      <c r="D34" s="72">
        <v>12219705.220000001</v>
      </c>
      <c r="E34" s="87"/>
      <c r="F34" s="88"/>
      <c r="G34" s="89"/>
    </row>
    <row r="35" spans="1:7" ht="14.4" thickBot="1" x14ac:dyDescent="0.3">
      <c r="A35" s="75" t="s">
        <v>45</v>
      </c>
      <c r="B35" s="76"/>
      <c r="C35" s="77"/>
      <c r="D35" s="90">
        <v>0</v>
      </c>
      <c r="E35" s="91"/>
      <c r="F35" s="92"/>
      <c r="G35" s="24"/>
    </row>
    <row r="36" spans="1:7" ht="13.8" thickBot="1" x14ac:dyDescent="0.3"/>
    <row r="37" spans="1:7" ht="17.399999999999999" thickBot="1" x14ac:dyDescent="0.35">
      <c r="A37" s="8" t="s">
        <v>46</v>
      </c>
      <c r="B37" s="9"/>
      <c r="C37" s="9"/>
      <c r="D37" s="9"/>
      <c r="E37" s="9"/>
      <c r="F37" s="10"/>
    </row>
    <row r="38" spans="1:7" ht="13.8" x14ac:dyDescent="0.25">
      <c r="A38" s="93" t="s">
        <v>47</v>
      </c>
      <c r="B38" s="94"/>
      <c r="C38" s="95"/>
      <c r="D38" s="60" t="s">
        <v>48</v>
      </c>
      <c r="E38" s="61"/>
      <c r="F38" s="62"/>
      <c r="G38" s="24"/>
    </row>
    <row r="39" spans="1:7" ht="13.8" x14ac:dyDescent="0.25">
      <c r="A39" s="38"/>
      <c r="B39" s="39"/>
      <c r="C39" s="40"/>
      <c r="D39" s="28" t="s">
        <v>49</v>
      </c>
      <c r="E39" s="63"/>
      <c r="F39" s="30"/>
      <c r="G39" s="24"/>
    </row>
    <row r="40" spans="1:7" ht="13.8" x14ac:dyDescent="0.25">
      <c r="A40" s="31"/>
      <c r="B40" s="96"/>
      <c r="C40" s="32"/>
      <c r="D40" s="71" t="s">
        <v>50</v>
      </c>
      <c r="E40" s="63"/>
      <c r="F40" s="30"/>
      <c r="G40" s="24"/>
    </row>
    <row r="41" spans="1:7" ht="13.8" x14ac:dyDescent="0.25">
      <c r="A41" s="33" t="s">
        <v>51</v>
      </c>
      <c r="B41" s="34"/>
      <c r="C41" s="97"/>
      <c r="D41" s="71" t="s">
        <v>52</v>
      </c>
      <c r="E41" s="63"/>
      <c r="F41" s="30"/>
      <c r="G41" s="24"/>
    </row>
    <row r="42" spans="1:7" ht="13.8" x14ac:dyDescent="0.25">
      <c r="A42" s="35" t="s">
        <v>53</v>
      </c>
      <c r="B42" s="36"/>
      <c r="C42" s="27"/>
      <c r="D42" s="71" t="s">
        <v>54</v>
      </c>
      <c r="E42" s="63"/>
      <c r="F42" s="30"/>
      <c r="G42" s="24"/>
    </row>
    <row r="43" spans="1:7" ht="13.8" x14ac:dyDescent="0.25">
      <c r="A43" s="35" t="s">
        <v>55</v>
      </c>
      <c r="B43" s="36"/>
      <c r="C43" s="27"/>
      <c r="D43" s="71" t="s">
        <v>56</v>
      </c>
      <c r="E43" s="63"/>
      <c r="F43" s="30"/>
      <c r="G43" s="24"/>
    </row>
    <row r="44" spans="1:7" ht="13.8" x14ac:dyDescent="0.25">
      <c r="A44" s="35" t="s">
        <v>57</v>
      </c>
      <c r="B44" s="36"/>
      <c r="C44" s="27"/>
      <c r="D44" s="72">
        <v>44450000</v>
      </c>
      <c r="E44" s="63"/>
      <c r="F44" s="30"/>
      <c r="G44" s="24"/>
    </row>
    <row r="45" spans="1:7" ht="13.8" x14ac:dyDescent="0.25">
      <c r="A45" s="35" t="s">
        <v>58</v>
      </c>
      <c r="B45" s="36"/>
      <c r="C45" s="27"/>
      <c r="D45" s="72">
        <v>44450000</v>
      </c>
      <c r="E45" s="63"/>
      <c r="F45" s="30"/>
      <c r="G45" s="24"/>
    </row>
    <row r="46" spans="1:7" ht="13.8" x14ac:dyDescent="0.25">
      <c r="A46" s="35" t="s">
        <v>59</v>
      </c>
      <c r="B46" s="36"/>
      <c r="C46" s="27"/>
      <c r="D46" s="98">
        <v>2.5000000000000001E-2</v>
      </c>
      <c r="E46" s="63"/>
      <c r="F46" s="30"/>
      <c r="G46" s="24"/>
    </row>
    <row r="47" spans="1:7" ht="13.8" x14ac:dyDescent="0.25">
      <c r="A47" s="35" t="s">
        <v>60</v>
      </c>
      <c r="B47" s="36"/>
      <c r="C47" s="27"/>
      <c r="D47" s="98">
        <f>D45/D29</f>
        <v>3.6375672898597139E-2</v>
      </c>
      <c r="E47" s="63"/>
      <c r="F47" s="30"/>
      <c r="G47" s="24"/>
    </row>
    <row r="48" spans="1:7" ht="14.4" thickBot="1" x14ac:dyDescent="0.3">
      <c r="A48" s="75" t="s">
        <v>61</v>
      </c>
      <c r="B48" s="76"/>
      <c r="C48" s="77"/>
      <c r="D48" s="99" t="s">
        <v>34</v>
      </c>
      <c r="E48" s="79"/>
      <c r="F48" s="56"/>
      <c r="G48" s="24"/>
    </row>
    <row r="49" spans="1:7" ht="13.8" thickBot="1" x14ac:dyDescent="0.3"/>
    <row r="50" spans="1:7" ht="17.399999999999999" thickBot="1" x14ac:dyDescent="0.35">
      <c r="A50" s="8" t="s">
        <v>62</v>
      </c>
      <c r="B50" s="9"/>
      <c r="C50" s="9"/>
      <c r="D50" s="9"/>
      <c r="E50" s="9"/>
      <c r="F50" s="10"/>
    </row>
    <row r="51" spans="1:7" ht="13.8" x14ac:dyDescent="0.25">
      <c r="A51" s="35" t="s">
        <v>63</v>
      </c>
      <c r="B51" s="36"/>
      <c r="C51" s="27"/>
      <c r="D51" s="100" t="s">
        <v>14</v>
      </c>
      <c r="E51" s="101"/>
      <c r="F51" s="102"/>
      <c r="G51" s="24"/>
    </row>
    <row r="52" spans="1:7" ht="13.8" x14ac:dyDescent="0.25">
      <c r="A52" s="35" t="s">
        <v>64</v>
      </c>
      <c r="B52" s="36"/>
      <c r="C52" s="27"/>
      <c r="D52" s="103" t="s">
        <v>65</v>
      </c>
      <c r="E52" s="87"/>
      <c r="F52" s="88"/>
      <c r="G52" s="24"/>
    </row>
    <row r="53" spans="1:7" ht="13.8" x14ac:dyDescent="0.25">
      <c r="A53" s="35" t="s">
        <v>66</v>
      </c>
      <c r="B53" s="36"/>
      <c r="C53" s="36"/>
      <c r="D53" s="104" t="s">
        <v>67</v>
      </c>
      <c r="E53" s="87"/>
      <c r="F53" s="88"/>
      <c r="G53" s="24"/>
    </row>
    <row r="54" spans="1:7" ht="14.4" thickBot="1" x14ac:dyDescent="0.3">
      <c r="A54" s="75" t="s">
        <v>68</v>
      </c>
      <c r="B54" s="76"/>
      <c r="C54" s="76"/>
      <c r="D54" s="105" t="s">
        <v>69</v>
      </c>
      <c r="E54" s="91"/>
      <c r="F54" s="92"/>
      <c r="G54" s="24"/>
    </row>
    <row r="55" spans="1:7" ht="13.8" thickBot="1" x14ac:dyDescent="0.3"/>
    <row r="56" spans="1:7" ht="13.8" hidden="1" thickBot="1" x14ac:dyDescent="0.3"/>
    <row r="57" spans="1:7" ht="17.399999999999999" thickBot="1" x14ac:dyDescent="0.35">
      <c r="A57" s="8" t="s">
        <v>70</v>
      </c>
      <c r="B57" s="9"/>
      <c r="C57" s="9"/>
      <c r="D57" s="9"/>
      <c r="E57" s="9"/>
      <c r="F57" s="10"/>
    </row>
    <row r="58" spans="1:7" ht="13.8" x14ac:dyDescent="0.25">
      <c r="A58" s="35" t="s">
        <v>71</v>
      </c>
      <c r="B58" s="36"/>
      <c r="C58" s="27"/>
      <c r="D58" s="106" t="s">
        <v>72</v>
      </c>
      <c r="E58" s="107"/>
      <c r="F58" s="108"/>
      <c r="G58" s="24"/>
    </row>
    <row r="59" spans="1:7" ht="13.8" x14ac:dyDescent="0.25">
      <c r="A59" s="35" t="s">
        <v>73</v>
      </c>
      <c r="B59" s="36"/>
      <c r="C59" s="27"/>
      <c r="D59" s="109" t="s">
        <v>74</v>
      </c>
      <c r="E59" s="110"/>
      <c r="F59" s="111"/>
      <c r="G59" s="24"/>
    </row>
    <row r="60" spans="1:7" ht="13.8" x14ac:dyDescent="0.25">
      <c r="A60" s="35" t="s">
        <v>75</v>
      </c>
      <c r="B60" s="36"/>
      <c r="C60" s="27"/>
      <c r="D60" s="112" t="s">
        <v>76</v>
      </c>
      <c r="E60" s="113"/>
      <c r="F60" s="114"/>
      <c r="G60" s="24"/>
    </row>
    <row r="61" spans="1:7" ht="13.8" x14ac:dyDescent="0.25">
      <c r="A61" s="35" t="s">
        <v>77</v>
      </c>
      <c r="B61" s="36"/>
      <c r="C61" s="27"/>
      <c r="D61" s="106" t="s">
        <v>78</v>
      </c>
      <c r="E61" s="113"/>
      <c r="F61" s="114"/>
      <c r="G61" s="24"/>
    </row>
    <row r="62" spans="1:7" ht="13.8" x14ac:dyDescent="0.25">
      <c r="A62" s="35" t="s">
        <v>79</v>
      </c>
      <c r="B62" s="36"/>
      <c r="C62" s="27"/>
      <c r="D62" s="106" t="s">
        <v>80</v>
      </c>
      <c r="E62" s="113"/>
      <c r="F62" s="114"/>
      <c r="G62" s="24"/>
    </row>
    <row r="63" spans="1:7" ht="13.95" customHeight="1" thickBot="1" x14ac:dyDescent="0.3">
      <c r="A63" s="75" t="s">
        <v>81</v>
      </c>
      <c r="B63" s="76"/>
      <c r="C63" s="77"/>
      <c r="D63" s="115" t="s">
        <v>21</v>
      </c>
      <c r="E63" s="116"/>
      <c r="F63" s="117"/>
      <c r="G63" s="24"/>
    </row>
    <row r="64" spans="1:7" ht="13.8" thickBot="1" x14ac:dyDescent="0.3"/>
    <row r="65" spans="1:7" ht="17.399999999999999" thickBot="1" x14ac:dyDescent="0.35">
      <c r="A65" s="8" t="s">
        <v>82</v>
      </c>
      <c r="B65" s="9"/>
      <c r="C65" s="9"/>
      <c r="D65" s="9"/>
      <c r="E65" s="9"/>
      <c r="F65" s="10"/>
    </row>
    <row r="66" spans="1:7" ht="14.4" thickBot="1" x14ac:dyDescent="0.3">
      <c r="A66" s="118"/>
      <c r="B66" s="119" t="s">
        <v>83</v>
      </c>
      <c r="C66" s="119" t="s">
        <v>84</v>
      </c>
      <c r="D66" s="120"/>
      <c r="E66" s="120"/>
      <c r="F66" s="121"/>
    </row>
    <row r="67" spans="1:7" ht="13.8" x14ac:dyDescent="0.25">
      <c r="A67" s="122" t="s">
        <v>85</v>
      </c>
      <c r="B67" s="123" t="s">
        <v>86</v>
      </c>
      <c r="C67" s="123" t="s">
        <v>87</v>
      </c>
      <c r="F67" s="121"/>
      <c r="G67" s="24"/>
    </row>
    <row r="68" spans="1:7" ht="13.8" x14ac:dyDescent="0.25">
      <c r="A68" s="124" t="s">
        <v>88</v>
      </c>
      <c r="B68" s="125" t="s">
        <v>89</v>
      </c>
      <c r="C68" s="125" t="s">
        <v>90</v>
      </c>
      <c r="F68" s="121"/>
      <c r="G68" s="24"/>
    </row>
    <row r="69" spans="1:7" ht="13.8" x14ac:dyDescent="0.25">
      <c r="A69" s="124" t="s">
        <v>91</v>
      </c>
      <c r="B69" s="126" t="s">
        <v>92</v>
      </c>
      <c r="C69" s="126" t="s">
        <v>92</v>
      </c>
      <c r="F69" s="121"/>
      <c r="G69" s="24"/>
    </row>
    <row r="70" spans="1:7" ht="13.8" x14ac:dyDescent="0.25">
      <c r="A70" s="124" t="s">
        <v>93</v>
      </c>
      <c r="B70" s="126" t="s">
        <v>94</v>
      </c>
      <c r="C70" s="126" t="s">
        <v>94</v>
      </c>
      <c r="F70" s="121"/>
      <c r="G70" s="24"/>
    </row>
    <row r="71" spans="1:7" ht="13.8" x14ac:dyDescent="0.25">
      <c r="A71" s="124" t="s">
        <v>95</v>
      </c>
      <c r="B71" s="127">
        <v>870000000</v>
      </c>
      <c r="C71" s="127">
        <v>698000000</v>
      </c>
      <c r="F71" s="121"/>
      <c r="G71" s="24"/>
    </row>
    <row r="72" spans="1:7" ht="13.8" x14ac:dyDescent="0.25">
      <c r="A72" s="124" t="s">
        <v>96</v>
      </c>
      <c r="B72" s="127">
        <v>561725037</v>
      </c>
      <c r="C72" s="127">
        <v>462539082</v>
      </c>
      <c r="F72" s="121"/>
      <c r="G72" s="24"/>
    </row>
    <row r="73" spans="1:7" ht="13.8" x14ac:dyDescent="0.25">
      <c r="A73" s="124" t="s">
        <v>97</v>
      </c>
      <c r="B73" s="128">
        <v>12543581.699999999</v>
      </c>
      <c r="C73" s="128">
        <v>10328713.130000001</v>
      </c>
      <c r="F73" s="121"/>
      <c r="G73" s="24"/>
    </row>
    <row r="74" spans="1:7" ht="13.8" x14ac:dyDescent="0.25">
      <c r="A74" s="124" t="s">
        <v>98</v>
      </c>
      <c r="B74" s="129">
        <v>18807231</v>
      </c>
      <c r="C74" s="129">
        <v>15486366</v>
      </c>
      <c r="F74" s="121"/>
      <c r="G74" s="24"/>
    </row>
    <row r="75" spans="1:7" ht="13.8" x14ac:dyDescent="0.25">
      <c r="A75" s="124" t="s">
        <v>99</v>
      </c>
      <c r="B75" s="127">
        <v>542917806</v>
      </c>
      <c r="C75" s="127">
        <v>447052716</v>
      </c>
      <c r="F75" s="130"/>
      <c r="G75" s="131"/>
    </row>
    <row r="76" spans="1:7" ht="13.8" x14ac:dyDescent="0.25">
      <c r="A76" s="124" t="s">
        <v>100</v>
      </c>
      <c r="B76" s="132">
        <v>0.21829241961699669</v>
      </c>
      <c r="C76" s="132">
        <v>0.21829241961699669</v>
      </c>
      <c r="F76" s="121"/>
      <c r="G76" s="24"/>
    </row>
    <row r="77" spans="1:7" ht="13.8" x14ac:dyDescent="0.25">
      <c r="A77" s="124" t="s">
        <v>101</v>
      </c>
      <c r="B77" s="133">
        <v>0</v>
      </c>
      <c r="C77" s="133">
        <v>0</v>
      </c>
      <c r="F77" s="121"/>
      <c r="G77" s="24"/>
    </row>
    <row r="78" spans="1:7" ht="13.8" x14ac:dyDescent="0.25">
      <c r="A78" s="124" t="s">
        <v>102</v>
      </c>
      <c r="B78" s="134">
        <v>57031</v>
      </c>
      <c r="C78" s="134">
        <v>57031</v>
      </c>
      <c r="F78" s="121"/>
      <c r="G78" s="24"/>
    </row>
    <row r="79" spans="1:7" ht="13.8" x14ac:dyDescent="0.25">
      <c r="A79" s="124" t="s">
        <v>103</v>
      </c>
      <c r="B79" s="134">
        <v>45890</v>
      </c>
      <c r="C79" s="134">
        <v>45890</v>
      </c>
      <c r="F79" s="121"/>
      <c r="G79" s="24"/>
    </row>
    <row r="80" spans="1:7" ht="13.8" x14ac:dyDescent="0.25">
      <c r="A80" s="124" t="s">
        <v>104</v>
      </c>
      <c r="B80" s="135">
        <v>7.4579999999999994E-2</v>
      </c>
      <c r="C80" s="135">
        <v>7.4579999999999994E-2</v>
      </c>
      <c r="F80" s="121"/>
      <c r="G80" s="24"/>
    </row>
    <row r="81" spans="1:7" ht="13.8" x14ac:dyDescent="0.25">
      <c r="A81" s="124" t="s">
        <v>105</v>
      </c>
      <c r="B81" s="135">
        <f>B80+1.6%</f>
        <v>9.0579999999999994E-2</v>
      </c>
      <c r="C81" s="135">
        <f>C80+1.6%</f>
        <v>9.0579999999999994E-2</v>
      </c>
      <c r="F81" s="136"/>
      <c r="G81" s="24"/>
    </row>
    <row r="82" spans="1:7" ht="13.8" x14ac:dyDescent="0.25">
      <c r="A82" s="124" t="s">
        <v>106</v>
      </c>
      <c r="B82" s="134" t="s">
        <v>67</v>
      </c>
      <c r="C82" s="134" t="s">
        <v>67</v>
      </c>
      <c r="F82" s="121"/>
      <c r="G82" s="24"/>
    </row>
    <row r="83" spans="1:7" ht="14.4" thickBot="1" x14ac:dyDescent="0.3">
      <c r="A83" s="137" t="s">
        <v>107</v>
      </c>
      <c r="B83" s="138" t="s">
        <v>67</v>
      </c>
      <c r="C83" s="138" t="s">
        <v>67</v>
      </c>
      <c r="F83" s="121"/>
      <c r="G83" s="24"/>
    </row>
    <row r="84" spans="1:7" ht="14.4" thickBot="1" x14ac:dyDescent="0.3">
      <c r="F84" s="121"/>
      <c r="G84" s="24"/>
    </row>
    <row r="85" spans="1:7" ht="14.4" thickBot="1" x14ac:dyDescent="0.3">
      <c r="B85" s="139" t="s">
        <v>108</v>
      </c>
      <c r="C85" s="139" t="s">
        <v>109</v>
      </c>
      <c r="D85" s="120"/>
      <c r="E85" s="120"/>
      <c r="F85" s="121"/>
      <c r="G85" s="24"/>
    </row>
    <row r="86" spans="1:7" ht="13.8" x14ac:dyDescent="0.25">
      <c r="A86" s="122" t="s">
        <v>85</v>
      </c>
      <c r="B86" s="123" t="s">
        <v>110</v>
      </c>
      <c r="C86" s="123" t="s">
        <v>111</v>
      </c>
      <c r="D86" s="140"/>
      <c r="E86" s="140"/>
      <c r="F86" s="121"/>
      <c r="G86" s="24"/>
    </row>
    <row r="87" spans="1:7" ht="13.8" x14ac:dyDescent="0.25">
      <c r="A87" s="124" t="s">
        <v>88</v>
      </c>
      <c r="B87" s="125" t="s">
        <v>112</v>
      </c>
      <c r="C87" s="125" t="s">
        <v>113</v>
      </c>
      <c r="D87" s="140"/>
      <c r="E87" s="140"/>
      <c r="F87" s="121"/>
      <c r="G87" s="24"/>
    </row>
    <row r="88" spans="1:7" ht="13.8" x14ac:dyDescent="0.25">
      <c r="A88" s="124" t="s">
        <v>91</v>
      </c>
      <c r="B88" s="125" t="s">
        <v>114</v>
      </c>
      <c r="C88" s="125" t="s">
        <v>115</v>
      </c>
      <c r="D88" s="141"/>
      <c r="E88" s="141"/>
      <c r="F88" s="121"/>
      <c r="G88" s="24"/>
    </row>
    <row r="89" spans="1:7" ht="13.8" x14ac:dyDescent="0.25">
      <c r="A89" s="124" t="s">
        <v>93</v>
      </c>
      <c r="B89" s="125" t="s">
        <v>116</v>
      </c>
      <c r="C89" s="125" t="s">
        <v>117</v>
      </c>
      <c r="D89" s="140"/>
      <c r="E89" s="141"/>
      <c r="F89" s="121"/>
      <c r="G89" s="24"/>
    </row>
    <row r="90" spans="1:7" ht="13.8" x14ac:dyDescent="0.25">
      <c r="A90" s="124" t="s">
        <v>95</v>
      </c>
      <c r="B90" s="127">
        <v>50000000</v>
      </c>
      <c r="C90" s="127">
        <v>39000000</v>
      </c>
      <c r="D90" s="142"/>
      <c r="E90" s="142"/>
      <c r="F90" s="121"/>
      <c r="G90" s="24"/>
    </row>
    <row r="91" spans="1:7" ht="13.8" x14ac:dyDescent="0.25">
      <c r="A91" s="124" t="s">
        <v>96</v>
      </c>
      <c r="B91" s="127">
        <f>B90</f>
        <v>50000000</v>
      </c>
      <c r="C91" s="127">
        <v>39000000</v>
      </c>
      <c r="D91" s="142"/>
      <c r="E91" s="142"/>
      <c r="F91" s="121"/>
      <c r="G91" s="24"/>
    </row>
    <row r="92" spans="1:7" ht="13.8" x14ac:dyDescent="0.25">
      <c r="A92" s="124" t="s">
        <v>97</v>
      </c>
      <c r="B92" s="128">
        <v>1189673.97</v>
      </c>
      <c r="C92" s="128">
        <v>913681.32</v>
      </c>
      <c r="D92" s="143"/>
      <c r="E92" s="143"/>
      <c r="F92" s="121"/>
      <c r="G92" s="24"/>
    </row>
    <row r="93" spans="1:7" ht="13.8" x14ac:dyDescent="0.25">
      <c r="A93" s="124" t="s">
        <v>98</v>
      </c>
      <c r="B93" s="129">
        <v>0</v>
      </c>
      <c r="C93" s="129">
        <v>0</v>
      </c>
      <c r="D93" s="144"/>
      <c r="E93" s="144"/>
      <c r="F93" s="121"/>
      <c r="G93" s="24"/>
    </row>
    <row r="94" spans="1:7" ht="13.8" x14ac:dyDescent="0.25">
      <c r="A94" s="124" t="s">
        <v>99</v>
      </c>
      <c r="B94" s="127">
        <f>B91-B93</f>
        <v>50000000</v>
      </c>
      <c r="C94" s="127">
        <v>39000000</v>
      </c>
      <c r="D94" s="142"/>
      <c r="E94" s="142"/>
      <c r="F94" s="121"/>
      <c r="G94" s="24"/>
    </row>
    <row r="95" spans="1:7" ht="13.8" x14ac:dyDescent="0.25">
      <c r="A95" s="124" t="s">
        <v>100</v>
      </c>
      <c r="B95" s="132">
        <v>0.14801560519879192</v>
      </c>
      <c r="C95" s="132">
        <v>0.14801560519879192</v>
      </c>
      <c r="D95" s="145"/>
      <c r="E95" s="145"/>
      <c r="F95" s="121"/>
      <c r="G95" s="24"/>
    </row>
    <row r="96" spans="1:7" ht="13.8" x14ac:dyDescent="0.25">
      <c r="A96" s="124" t="s">
        <v>101</v>
      </c>
      <c r="B96" s="133">
        <v>0</v>
      </c>
      <c r="C96" s="133">
        <v>0</v>
      </c>
      <c r="D96" s="144"/>
      <c r="E96" s="144"/>
      <c r="F96" s="121"/>
      <c r="G96" s="24"/>
    </row>
    <row r="97" spans="1:7" ht="13.8" x14ac:dyDescent="0.25">
      <c r="A97" s="124" t="s">
        <v>102</v>
      </c>
      <c r="B97" s="134">
        <v>57031</v>
      </c>
      <c r="C97" s="134">
        <v>57031</v>
      </c>
      <c r="D97" s="146"/>
      <c r="E97" s="146"/>
      <c r="F97" s="121"/>
      <c r="G97" s="24"/>
    </row>
    <row r="98" spans="1:7" ht="13.8" x14ac:dyDescent="0.25">
      <c r="A98" s="124" t="s">
        <v>103</v>
      </c>
      <c r="B98" s="134">
        <v>45890</v>
      </c>
      <c r="C98" s="134">
        <v>45890</v>
      </c>
      <c r="D98" s="146"/>
      <c r="E98" s="146"/>
      <c r="F98" s="121"/>
      <c r="G98" s="24"/>
    </row>
    <row r="99" spans="1:7" ht="13.8" x14ac:dyDescent="0.25">
      <c r="A99" s="124" t="s">
        <v>104</v>
      </c>
      <c r="B99" s="135">
        <v>7.4579999999999994E-2</v>
      </c>
      <c r="C99" s="135">
        <v>7.4579999999999994E-2</v>
      </c>
      <c r="D99" s="147"/>
      <c r="E99" s="147"/>
      <c r="F99" s="121"/>
      <c r="G99" s="24"/>
    </row>
    <row r="100" spans="1:7" ht="13.8" x14ac:dyDescent="0.25">
      <c r="A100" s="124" t="s">
        <v>105</v>
      </c>
      <c r="B100" s="148">
        <f>B99+2.2%</f>
        <v>9.6579999999999999E-2</v>
      </c>
      <c r="C100" s="148">
        <f>C99+2.05%</f>
        <v>9.5079999999999998E-2</v>
      </c>
      <c r="D100" s="147"/>
      <c r="E100" s="147"/>
      <c r="F100" s="121"/>
      <c r="G100" s="24"/>
    </row>
    <row r="101" spans="1:7" ht="13.8" x14ac:dyDescent="0.25">
      <c r="A101" s="124" t="s">
        <v>106</v>
      </c>
      <c r="B101" s="134" t="s">
        <v>67</v>
      </c>
      <c r="C101" s="134" t="s">
        <v>67</v>
      </c>
      <c r="D101" s="146"/>
      <c r="E101" s="146"/>
      <c r="F101" s="121"/>
      <c r="G101" s="24"/>
    </row>
    <row r="102" spans="1:7" ht="14.4" thickBot="1" x14ac:dyDescent="0.3">
      <c r="A102" s="137" t="s">
        <v>107</v>
      </c>
      <c r="B102" s="149" t="s">
        <v>67</v>
      </c>
      <c r="C102" s="149" t="s">
        <v>67</v>
      </c>
      <c r="D102" s="146"/>
      <c r="E102" s="146"/>
      <c r="F102" s="121"/>
      <c r="G102" s="24"/>
    </row>
    <row r="103" spans="1:7" ht="14.4" thickBot="1" x14ac:dyDescent="0.3">
      <c r="D103" s="146"/>
      <c r="E103" s="146"/>
      <c r="F103" s="121"/>
      <c r="G103" s="24"/>
    </row>
    <row r="104" spans="1:7" ht="14.4" thickBot="1" x14ac:dyDescent="0.3">
      <c r="B104" s="139" t="s">
        <v>118</v>
      </c>
      <c r="C104" s="139" t="s">
        <v>119</v>
      </c>
      <c r="D104" s="120"/>
      <c r="E104" s="120"/>
      <c r="F104" s="121"/>
      <c r="G104" s="24"/>
    </row>
    <row r="105" spans="1:7" ht="13.8" x14ac:dyDescent="0.25">
      <c r="A105" s="122" t="s">
        <v>85</v>
      </c>
      <c r="B105" s="123" t="s">
        <v>120</v>
      </c>
      <c r="C105" s="123" t="s">
        <v>121</v>
      </c>
      <c r="D105" s="140"/>
      <c r="E105" s="140"/>
      <c r="F105" s="121"/>
      <c r="G105" s="24"/>
    </row>
    <row r="106" spans="1:7" ht="13.8" x14ac:dyDescent="0.25">
      <c r="A106" s="124" t="s">
        <v>88</v>
      </c>
      <c r="B106" s="125" t="s">
        <v>122</v>
      </c>
      <c r="C106" s="125" t="s">
        <v>123</v>
      </c>
      <c r="D106" s="140"/>
      <c r="E106" s="140"/>
      <c r="F106" s="121"/>
      <c r="G106" s="24"/>
    </row>
    <row r="107" spans="1:7" ht="13.8" x14ac:dyDescent="0.25">
      <c r="A107" s="124" t="s">
        <v>91</v>
      </c>
      <c r="B107" s="126" t="s">
        <v>124</v>
      </c>
      <c r="C107" s="126" t="s">
        <v>125</v>
      </c>
      <c r="D107" s="141"/>
      <c r="E107" s="141"/>
      <c r="F107" s="121"/>
      <c r="G107" s="24"/>
    </row>
    <row r="108" spans="1:7" ht="13.8" x14ac:dyDescent="0.25">
      <c r="A108" s="124" t="s">
        <v>93</v>
      </c>
      <c r="B108" s="125" t="s">
        <v>124</v>
      </c>
      <c r="C108" s="125" t="s">
        <v>125</v>
      </c>
      <c r="D108" s="140"/>
      <c r="E108" s="141"/>
      <c r="F108" s="121"/>
      <c r="G108" s="24"/>
    </row>
    <row r="109" spans="1:7" ht="13.8" x14ac:dyDescent="0.25">
      <c r="A109" s="124" t="s">
        <v>95</v>
      </c>
      <c r="B109" s="127">
        <v>40000000</v>
      </c>
      <c r="C109" s="127">
        <v>31000000</v>
      </c>
      <c r="D109" s="142"/>
      <c r="E109" s="142"/>
      <c r="F109" s="121"/>
      <c r="G109" s="24"/>
    </row>
    <row r="110" spans="1:7" ht="13.8" x14ac:dyDescent="0.25">
      <c r="A110" s="124" t="s">
        <v>96</v>
      </c>
      <c r="B110" s="127">
        <f>B109</f>
        <v>40000000</v>
      </c>
      <c r="C110" s="127">
        <f>C109</f>
        <v>31000000</v>
      </c>
      <c r="D110" s="142"/>
      <c r="E110" s="142"/>
      <c r="F110" s="121"/>
      <c r="G110" s="24"/>
    </row>
    <row r="111" spans="1:7" ht="13.8" x14ac:dyDescent="0.25">
      <c r="A111" s="124" t="s">
        <v>97</v>
      </c>
      <c r="B111" s="128">
        <v>990752.88</v>
      </c>
      <c r="C111" s="128">
        <v>753471.56</v>
      </c>
      <c r="D111" s="143"/>
      <c r="E111" s="143"/>
      <c r="F111" s="121"/>
      <c r="G111" s="24"/>
    </row>
    <row r="112" spans="1:7" ht="13.8" x14ac:dyDescent="0.25">
      <c r="A112" s="124" t="s">
        <v>98</v>
      </c>
      <c r="B112" s="129">
        <v>0</v>
      </c>
      <c r="C112" s="129">
        <v>0</v>
      </c>
      <c r="D112" s="144"/>
      <c r="E112" s="144"/>
      <c r="F112" s="121"/>
      <c r="G112" s="24"/>
    </row>
    <row r="113" spans="1:7" ht="13.8" x14ac:dyDescent="0.25">
      <c r="A113" s="124" t="s">
        <v>99</v>
      </c>
      <c r="B113" s="127">
        <f>B110-B112</f>
        <v>40000000</v>
      </c>
      <c r="C113" s="127">
        <v>31000000</v>
      </c>
      <c r="D113" s="142"/>
      <c r="E113" s="142"/>
      <c r="F113" s="121"/>
      <c r="G113" s="24"/>
    </row>
    <row r="114" spans="1:7" ht="13.8" x14ac:dyDescent="0.25">
      <c r="A114" s="124" t="s">
        <v>100</v>
      </c>
      <c r="B114" s="132">
        <v>9.1952079089887007E-2</v>
      </c>
      <c r="C114" s="132">
        <v>9.1952079089887007E-2</v>
      </c>
      <c r="D114" s="145"/>
      <c r="E114" s="145"/>
      <c r="F114" s="121"/>
      <c r="G114" s="24"/>
    </row>
    <row r="115" spans="1:7" ht="13.8" x14ac:dyDescent="0.25">
      <c r="A115" s="124" t="s">
        <v>101</v>
      </c>
      <c r="B115" s="133">
        <v>0</v>
      </c>
      <c r="C115" s="133">
        <v>0</v>
      </c>
      <c r="D115" s="144"/>
      <c r="E115" s="144"/>
      <c r="F115" s="121"/>
      <c r="G115" s="24"/>
    </row>
    <row r="116" spans="1:7" ht="13.8" x14ac:dyDescent="0.25">
      <c r="A116" s="124" t="s">
        <v>102</v>
      </c>
      <c r="B116" s="134">
        <v>57031</v>
      </c>
      <c r="C116" s="134">
        <v>57031</v>
      </c>
      <c r="D116" s="146"/>
      <c r="E116" s="146"/>
      <c r="F116" s="121"/>
      <c r="G116" s="24"/>
    </row>
    <row r="117" spans="1:7" ht="13.8" x14ac:dyDescent="0.25">
      <c r="A117" s="124" t="s">
        <v>103</v>
      </c>
      <c r="B117" s="134">
        <v>45890</v>
      </c>
      <c r="C117" s="134">
        <v>45890</v>
      </c>
      <c r="D117" s="146"/>
      <c r="E117" s="146"/>
      <c r="F117" s="121"/>
      <c r="G117" s="24"/>
    </row>
    <row r="118" spans="1:7" ht="13.8" x14ac:dyDescent="0.25">
      <c r="A118" s="124" t="s">
        <v>104</v>
      </c>
      <c r="B118" s="135">
        <v>7.4579999999999994E-2</v>
      </c>
      <c r="C118" s="135">
        <v>7.4579999999999994E-2</v>
      </c>
      <c r="D118" s="147"/>
      <c r="E118" s="147"/>
      <c r="F118" s="121"/>
      <c r="G118" s="24"/>
    </row>
    <row r="119" spans="1:7" ht="13.8" x14ac:dyDescent="0.25">
      <c r="A119" s="124" t="s">
        <v>105</v>
      </c>
      <c r="B119" s="148">
        <f>B118+2.6%</f>
        <v>0.10058</v>
      </c>
      <c r="C119" s="148">
        <f>C118+2.41%</f>
        <v>9.867999999999999E-2</v>
      </c>
      <c r="D119" s="147"/>
      <c r="E119" s="147"/>
      <c r="F119" s="121"/>
      <c r="G119" s="24"/>
    </row>
    <row r="120" spans="1:7" ht="13.8" x14ac:dyDescent="0.25">
      <c r="A120" s="124" t="s">
        <v>106</v>
      </c>
      <c r="B120" s="134" t="s">
        <v>69</v>
      </c>
      <c r="C120" s="134" t="s">
        <v>126</v>
      </c>
      <c r="D120" s="146"/>
      <c r="E120" s="146"/>
      <c r="F120" s="121"/>
      <c r="G120" s="24"/>
    </row>
    <row r="121" spans="1:7" ht="14.4" thickBot="1" x14ac:dyDescent="0.3">
      <c r="A121" s="137" t="s">
        <v>107</v>
      </c>
      <c r="B121" s="149" t="s">
        <v>126</v>
      </c>
      <c r="C121" s="149" t="s">
        <v>126</v>
      </c>
      <c r="D121" s="146"/>
      <c r="E121" s="146"/>
      <c r="F121" s="121"/>
      <c r="G121" s="24"/>
    </row>
    <row r="122" spans="1:7" ht="14.4" thickBot="1" x14ac:dyDescent="0.3">
      <c r="D122" s="146"/>
      <c r="E122" s="146"/>
      <c r="F122" s="121"/>
      <c r="G122" s="24"/>
    </row>
    <row r="123" spans="1:7" ht="14.4" thickBot="1" x14ac:dyDescent="0.3">
      <c r="B123" s="139" t="s">
        <v>127</v>
      </c>
      <c r="C123" s="139" t="s">
        <v>128</v>
      </c>
      <c r="D123" s="120"/>
      <c r="E123" s="120"/>
      <c r="F123" s="121"/>
      <c r="G123" s="24"/>
    </row>
    <row r="124" spans="1:7" ht="13.8" x14ac:dyDescent="0.25">
      <c r="A124" s="122" t="s">
        <v>85</v>
      </c>
      <c r="B124" s="123" t="s">
        <v>129</v>
      </c>
      <c r="C124" s="123" t="s">
        <v>130</v>
      </c>
      <c r="D124" s="140"/>
      <c r="E124" s="140"/>
      <c r="F124" s="121"/>
      <c r="G124" s="24"/>
    </row>
    <row r="125" spans="1:7" ht="13.8" x14ac:dyDescent="0.25">
      <c r="A125" s="124" t="s">
        <v>88</v>
      </c>
      <c r="B125" s="125" t="s">
        <v>131</v>
      </c>
      <c r="C125" s="125" t="s">
        <v>132</v>
      </c>
      <c r="D125" s="140"/>
      <c r="E125" s="140"/>
      <c r="F125" s="121"/>
      <c r="G125" s="24"/>
    </row>
    <row r="126" spans="1:7" ht="13.8" x14ac:dyDescent="0.25">
      <c r="A126" s="124" t="s">
        <v>91</v>
      </c>
      <c r="B126" s="126" t="s">
        <v>133</v>
      </c>
      <c r="C126" s="126" t="s">
        <v>134</v>
      </c>
      <c r="D126" s="141"/>
      <c r="E126" s="141"/>
      <c r="F126" s="121"/>
      <c r="G126" s="24"/>
    </row>
    <row r="127" spans="1:7" ht="13.8" x14ac:dyDescent="0.25">
      <c r="A127" s="124" t="s">
        <v>93</v>
      </c>
      <c r="B127" s="126" t="s">
        <v>133</v>
      </c>
      <c r="C127" s="126" t="s">
        <v>134</v>
      </c>
      <c r="D127" s="140"/>
      <c r="E127" s="141"/>
      <c r="F127" s="121"/>
      <c r="G127" s="24"/>
    </row>
    <row r="128" spans="1:7" ht="13.8" x14ac:dyDescent="0.25">
      <c r="A128" s="124" t="s">
        <v>95</v>
      </c>
      <c r="B128" s="127">
        <v>40000000</v>
      </c>
      <c r="C128" s="127">
        <v>32000000</v>
      </c>
      <c r="D128" s="142"/>
      <c r="E128" s="142"/>
      <c r="F128" s="121"/>
      <c r="G128" s="24"/>
    </row>
    <row r="129" spans="1:7" ht="13.8" x14ac:dyDescent="0.25">
      <c r="A129" s="124" t="s">
        <v>96</v>
      </c>
      <c r="B129" s="127">
        <f>B128</f>
        <v>40000000</v>
      </c>
      <c r="C129" s="127">
        <f>C128</f>
        <v>32000000</v>
      </c>
      <c r="D129" s="142"/>
      <c r="E129" s="142"/>
      <c r="F129" s="121"/>
      <c r="G129" s="24"/>
    </row>
    <row r="130" spans="1:7" ht="13.8" x14ac:dyDescent="0.25">
      <c r="A130" s="124" t="s">
        <v>97</v>
      </c>
      <c r="B130" s="128">
        <v>1322369.32</v>
      </c>
      <c r="C130" s="128">
        <v>1018881.75</v>
      </c>
      <c r="D130" s="143"/>
      <c r="E130" s="143"/>
      <c r="F130" s="121"/>
      <c r="G130" s="24"/>
    </row>
    <row r="131" spans="1:7" ht="13.8" x14ac:dyDescent="0.25">
      <c r="A131" s="124" t="s">
        <v>98</v>
      </c>
      <c r="B131" s="129">
        <v>0</v>
      </c>
      <c r="C131" s="129">
        <v>0</v>
      </c>
      <c r="D131" s="144"/>
      <c r="E131" s="144"/>
      <c r="F131" s="121"/>
      <c r="G131" s="24"/>
    </row>
    <row r="132" spans="1:7" ht="13.8" x14ac:dyDescent="0.25">
      <c r="A132" s="124" t="s">
        <v>99</v>
      </c>
      <c r="B132" s="127">
        <f>B129-B131</f>
        <v>40000000</v>
      </c>
      <c r="C132" s="127">
        <v>32000000</v>
      </c>
      <c r="D132" s="142"/>
      <c r="E132" s="142"/>
      <c r="F132" s="121"/>
      <c r="G132" s="24"/>
    </row>
    <row r="133" spans="1:7" ht="13.8" x14ac:dyDescent="0.25">
      <c r="A133" s="124" t="s">
        <v>100</v>
      </c>
      <c r="B133" s="132">
        <v>3.509892585268766E-2</v>
      </c>
      <c r="C133" s="132">
        <v>3.509892585268766E-2</v>
      </c>
      <c r="D133" s="145"/>
      <c r="E133" s="145"/>
      <c r="F133" s="121"/>
      <c r="G133" s="24"/>
    </row>
    <row r="134" spans="1:7" ht="13.8" x14ac:dyDescent="0.25">
      <c r="A134" s="124" t="s">
        <v>101</v>
      </c>
      <c r="B134" s="133">
        <v>0</v>
      </c>
      <c r="C134" s="133">
        <v>0</v>
      </c>
      <c r="D134" s="144"/>
      <c r="E134" s="144"/>
      <c r="F134" s="121"/>
      <c r="G134" s="24"/>
    </row>
    <row r="135" spans="1:7" ht="13.8" x14ac:dyDescent="0.25">
      <c r="A135" s="124" t="s">
        <v>102</v>
      </c>
      <c r="B135" s="134">
        <v>57031</v>
      </c>
      <c r="C135" s="134">
        <v>57031</v>
      </c>
      <c r="D135" s="146"/>
      <c r="E135" s="146"/>
      <c r="F135" s="121"/>
      <c r="G135" s="24"/>
    </row>
    <row r="136" spans="1:7" ht="13.8" x14ac:dyDescent="0.25">
      <c r="A136" s="124" t="s">
        <v>103</v>
      </c>
      <c r="B136" s="134">
        <v>45890</v>
      </c>
      <c r="C136" s="134">
        <v>45890</v>
      </c>
      <c r="D136" s="146"/>
      <c r="E136" s="146"/>
      <c r="F136" s="121"/>
      <c r="G136" s="24"/>
    </row>
    <row r="137" spans="1:7" ht="13.8" x14ac:dyDescent="0.25">
      <c r="A137" s="124" t="s">
        <v>104</v>
      </c>
      <c r="B137" s="135">
        <v>7.4579999999999994E-2</v>
      </c>
      <c r="C137" s="135">
        <v>7.4579999999999994E-2</v>
      </c>
      <c r="D137" s="147"/>
      <c r="E137" s="147"/>
      <c r="F137" s="121"/>
      <c r="G137" s="24"/>
    </row>
    <row r="138" spans="1:7" ht="13.8" x14ac:dyDescent="0.25">
      <c r="A138" s="124" t="s">
        <v>105</v>
      </c>
      <c r="B138" s="148">
        <f>B137+6%</f>
        <v>0.13457999999999998</v>
      </c>
      <c r="C138" s="148">
        <f>C137+5.5%</f>
        <v>0.12958</v>
      </c>
      <c r="D138" s="147"/>
      <c r="E138" s="147"/>
      <c r="F138" s="121"/>
      <c r="G138" s="24"/>
    </row>
    <row r="139" spans="1:7" ht="13.8" x14ac:dyDescent="0.25">
      <c r="A139" s="124" t="s">
        <v>106</v>
      </c>
      <c r="B139" s="134" t="s">
        <v>135</v>
      </c>
      <c r="C139" s="134" t="s">
        <v>135</v>
      </c>
      <c r="D139" s="146"/>
      <c r="E139" s="146"/>
      <c r="F139" s="121"/>
      <c r="G139" s="24"/>
    </row>
    <row r="140" spans="1:7" ht="13.8" thickBot="1" x14ac:dyDescent="0.3">
      <c r="A140" s="137" t="s">
        <v>107</v>
      </c>
      <c r="B140" s="149" t="s">
        <v>135</v>
      </c>
      <c r="C140" s="149" t="s">
        <v>135</v>
      </c>
      <c r="D140" s="146"/>
      <c r="E140" s="146"/>
      <c r="F140" s="150"/>
    </row>
    <row r="141" spans="1:7" x14ac:dyDescent="0.25">
      <c r="A141" s="151"/>
      <c r="B141" s="146"/>
      <c r="C141" s="146"/>
      <c r="D141" s="146"/>
      <c r="E141" s="146"/>
      <c r="F141" s="150"/>
    </row>
    <row r="142" spans="1:7" ht="13.2" customHeight="1" x14ac:dyDescent="0.25">
      <c r="A142" s="152" t="s">
        <v>136</v>
      </c>
      <c r="B142" s="153"/>
      <c r="C142" s="153"/>
      <c r="D142" s="153"/>
      <c r="E142" s="153"/>
      <c r="F142" s="154"/>
      <c r="G142" s="155" t="s">
        <v>137</v>
      </c>
    </row>
    <row r="143" spans="1:7" ht="13.2" customHeight="1" x14ac:dyDescent="0.25">
      <c r="A143" s="156"/>
      <c r="B143" s="157"/>
      <c r="C143" s="157"/>
      <c r="D143" s="157"/>
      <c r="E143" s="157"/>
      <c r="F143" s="158"/>
      <c r="G143" s="155"/>
    </row>
    <row r="144" spans="1:7" ht="13.2" customHeight="1" x14ac:dyDescent="0.25">
      <c r="A144" s="159" t="s">
        <v>138</v>
      </c>
      <c r="B144" s="160"/>
      <c r="C144" s="160"/>
      <c r="D144" s="160"/>
      <c r="E144" s="160"/>
      <c r="F144" s="161"/>
      <c r="G144" s="155"/>
    </row>
    <row r="145" spans="1:7" ht="13.2" customHeight="1" thickBot="1" x14ac:dyDescent="0.3">
      <c r="A145" s="152"/>
      <c r="B145" s="153"/>
      <c r="C145" s="153"/>
      <c r="D145" s="153"/>
      <c r="E145" s="153"/>
      <c r="F145" s="154"/>
    </row>
    <row r="146" spans="1:7" ht="17.399999999999999" thickBot="1" x14ac:dyDescent="0.35">
      <c r="A146" s="162" t="s">
        <v>139</v>
      </c>
      <c r="B146" s="163"/>
      <c r="C146" s="163"/>
      <c r="D146" s="163"/>
      <c r="E146" s="163"/>
      <c r="F146" s="164"/>
      <c r="G146"/>
    </row>
    <row r="147" spans="1:7" ht="14.4" thickBot="1" x14ac:dyDescent="0.3">
      <c r="A147" s="165" t="s">
        <v>140</v>
      </c>
      <c r="B147" s="166"/>
      <c r="C147" s="167"/>
      <c r="D147" s="168"/>
      <c r="E147" s="169" t="s">
        <v>141</v>
      </c>
      <c r="F147" s="170"/>
    </row>
    <row r="148" spans="1:7" x14ac:dyDescent="0.25">
      <c r="A148" s="172" t="s">
        <v>142</v>
      </c>
      <c r="B148" s="173"/>
      <c r="C148" s="174">
        <f>SUM(C149:C150)</f>
        <v>168218088.453513</v>
      </c>
      <c r="D148" s="175" t="s">
        <v>143</v>
      </c>
      <c r="E148" s="176"/>
      <c r="F148" s="177">
        <f>SUM(F149:F151)</f>
        <v>97479857.658500001</v>
      </c>
    </row>
    <row r="149" spans="1:7" x14ac:dyDescent="0.25">
      <c r="A149" s="178" t="s">
        <v>144</v>
      </c>
      <c r="B149" s="173"/>
      <c r="C149" s="179">
        <v>1719727.39</v>
      </c>
      <c r="D149" s="180" t="s">
        <v>145</v>
      </c>
      <c r="E149" s="176"/>
      <c r="F149" s="181">
        <v>0</v>
      </c>
    </row>
    <row r="150" spans="1:7" x14ac:dyDescent="0.25">
      <c r="A150" s="178" t="s">
        <v>146</v>
      </c>
      <c r="B150" s="173"/>
      <c r="C150" s="182">
        <f>SUM(C151:C154)</f>
        <v>166498361.06351301</v>
      </c>
      <c r="D150" s="180" t="s">
        <v>147</v>
      </c>
      <c r="E150" s="176"/>
      <c r="F150" s="183">
        <f>D34+C235</f>
        <v>21928554.658500001</v>
      </c>
    </row>
    <row r="151" spans="1:7" x14ac:dyDescent="0.25">
      <c r="A151" s="184" t="s">
        <v>148</v>
      </c>
      <c r="B151" s="173"/>
      <c r="C151" s="185">
        <v>75551303</v>
      </c>
      <c r="D151" s="180" t="s">
        <v>148</v>
      </c>
      <c r="E151" s="186"/>
      <c r="F151" s="187">
        <f>C151</f>
        <v>75551303</v>
      </c>
    </row>
    <row r="152" spans="1:7" x14ac:dyDescent="0.25">
      <c r="A152" s="184" t="s">
        <v>149</v>
      </c>
      <c r="B152" s="173"/>
      <c r="C152" s="188">
        <v>24247058.063513014</v>
      </c>
      <c r="D152" s="189"/>
      <c r="E152" s="186"/>
      <c r="F152" s="190"/>
    </row>
    <row r="153" spans="1:7" x14ac:dyDescent="0.25">
      <c r="A153" s="184" t="s">
        <v>150</v>
      </c>
      <c r="B153" s="173"/>
      <c r="C153" s="188">
        <v>66700000</v>
      </c>
      <c r="D153" s="191" t="s">
        <v>151</v>
      </c>
      <c r="E153" s="176"/>
      <c r="F153" s="192">
        <f>SUM(F155:F159)</f>
        <v>34318793.809999995</v>
      </c>
    </row>
    <row r="154" spans="1:7" x14ac:dyDescent="0.25">
      <c r="A154" s="184" t="s">
        <v>152</v>
      </c>
      <c r="B154" s="173"/>
      <c r="C154" s="182">
        <v>0</v>
      </c>
      <c r="D154" s="191"/>
      <c r="E154" s="176"/>
      <c r="F154" s="193"/>
    </row>
    <row r="155" spans="1:7" x14ac:dyDescent="0.25">
      <c r="A155" s="194"/>
      <c r="B155" s="195"/>
      <c r="C155" s="196"/>
      <c r="D155" s="197"/>
      <c r="E155" s="176"/>
      <c r="F155" s="198"/>
    </row>
    <row r="156" spans="1:7" x14ac:dyDescent="0.25">
      <c r="A156" s="172" t="s">
        <v>153</v>
      </c>
      <c r="B156" s="173"/>
      <c r="C156" s="174">
        <f>SUM(C157:C158)</f>
        <v>2837612.8373666024</v>
      </c>
      <c r="D156" s="197" t="s">
        <v>154</v>
      </c>
      <c r="E156" s="176"/>
      <c r="F156" s="199">
        <v>16725855.679999996</v>
      </c>
    </row>
    <row r="157" spans="1:7" x14ac:dyDescent="0.25">
      <c r="A157" s="200" t="s">
        <v>155</v>
      </c>
      <c r="B157" s="195"/>
      <c r="C157" s="179">
        <v>2837612.8373666024</v>
      </c>
      <c r="D157" s="197" t="s">
        <v>156</v>
      </c>
      <c r="E157" s="186"/>
      <c r="F157" s="199">
        <v>17592938.129999999</v>
      </c>
    </row>
    <row r="158" spans="1:7" x14ac:dyDescent="0.25">
      <c r="A158" s="200" t="s">
        <v>157</v>
      </c>
      <c r="B158" s="195"/>
      <c r="C158" s="201">
        <v>0</v>
      </c>
      <c r="D158" s="197" t="s">
        <v>158</v>
      </c>
      <c r="E158" s="186"/>
      <c r="F158" s="199">
        <v>0</v>
      </c>
    </row>
    <row r="159" spans="1:7" x14ac:dyDescent="0.25">
      <c r="A159" s="194"/>
      <c r="B159" s="195"/>
      <c r="C159" s="202"/>
      <c r="D159" s="197" t="s">
        <v>159</v>
      </c>
      <c r="E159" s="176"/>
      <c r="F159" s="203">
        <v>0</v>
      </c>
    </row>
    <row r="160" spans="1:7" ht="13.8" x14ac:dyDescent="0.25">
      <c r="A160" s="204" t="s">
        <v>160</v>
      </c>
      <c r="B160" s="205"/>
      <c r="C160" s="206">
        <f>C148+C156</f>
        <v>171055701.29087961</v>
      </c>
      <c r="D160" s="207"/>
      <c r="E160" s="208"/>
      <c r="F160" s="209"/>
    </row>
    <row r="161" spans="1:7" x14ac:dyDescent="0.25">
      <c r="A161" s="210" t="s">
        <v>161</v>
      </c>
      <c r="B161" s="205"/>
      <c r="C161" s="196">
        <v>-22682.249999999971</v>
      </c>
      <c r="D161" s="186"/>
      <c r="E161" s="176"/>
      <c r="F161" s="211"/>
    </row>
    <row r="162" spans="1:7" x14ac:dyDescent="0.25">
      <c r="A162" s="210" t="s">
        <v>162</v>
      </c>
      <c r="B162" s="205"/>
      <c r="C162" s="196"/>
      <c r="D162" s="186"/>
      <c r="E162" s="176"/>
      <c r="F162" s="211"/>
    </row>
    <row r="163" spans="1:7" ht="13.8" thickBot="1" x14ac:dyDescent="0.3">
      <c r="A163" s="212" t="s">
        <v>163</v>
      </c>
      <c r="B163" s="213"/>
      <c r="C163" s="214">
        <f>C160+C161+C162</f>
        <v>171033019.04087961</v>
      </c>
      <c r="D163" s="215" t="s">
        <v>164</v>
      </c>
      <c r="E163" s="216"/>
      <c r="F163" s="217">
        <f>F148+F153</f>
        <v>131798651.46849999</v>
      </c>
    </row>
    <row r="164" spans="1:7" ht="13.95" hidden="1" customHeight="1" x14ac:dyDescent="0.25">
      <c r="A164" s="218"/>
      <c r="B164" s="219"/>
      <c r="C164" s="220" t="e">
        <f>C163-#REF!</f>
        <v>#REF!</v>
      </c>
      <c r="D164" s="221"/>
      <c r="E164" s="221"/>
      <c r="F164" s="222"/>
      <c r="G164"/>
    </row>
    <row r="165" spans="1:7" ht="14.4" thickBot="1" x14ac:dyDescent="0.3">
      <c r="A165" s="118"/>
      <c r="B165" s="223"/>
      <c r="C165" s="221"/>
      <c r="D165" s="221"/>
      <c r="E165" s="221"/>
      <c r="F165" s="222"/>
      <c r="G165"/>
    </row>
    <row r="166" spans="1:7" ht="14.4" thickBot="1" x14ac:dyDescent="0.3">
      <c r="A166" s="165" t="s">
        <v>165</v>
      </c>
      <c r="B166" s="166"/>
      <c r="C166" s="167"/>
      <c r="F166" s="222"/>
      <c r="G166" s="207"/>
    </row>
    <row r="167" spans="1:7" ht="13.8" x14ac:dyDescent="0.25">
      <c r="A167" s="224" t="s">
        <v>492</v>
      </c>
      <c r="B167" s="225"/>
      <c r="C167" s="226"/>
      <c r="D167" s="24"/>
      <c r="F167" s="222"/>
      <c r="G167" s="207"/>
    </row>
    <row r="168" spans="1:7" ht="13.8" x14ac:dyDescent="0.25">
      <c r="A168" s="227" t="s">
        <v>493</v>
      </c>
      <c r="B168" s="225"/>
      <c r="C168" s="226">
        <v>807676.11399999994</v>
      </c>
      <c r="D168" s="24"/>
      <c r="F168" s="222"/>
      <c r="G168" s="207"/>
    </row>
    <row r="169" spans="1:7" ht="13.8" x14ac:dyDescent="0.25">
      <c r="A169" s="227" t="s">
        <v>494</v>
      </c>
      <c r="B169" s="225"/>
      <c r="C169" s="226">
        <v>0</v>
      </c>
      <c r="D169" s="228"/>
      <c r="F169" s="222"/>
      <c r="G169" s="207"/>
    </row>
    <row r="170" spans="1:7" ht="13.8" x14ac:dyDescent="0.25">
      <c r="A170" s="227" t="s">
        <v>495</v>
      </c>
      <c r="B170" s="225"/>
      <c r="C170" s="226">
        <v>0</v>
      </c>
      <c r="D170" s="24"/>
      <c r="F170" s="222"/>
      <c r="G170" s="207"/>
    </row>
    <row r="171" spans="1:7" ht="13.8" x14ac:dyDescent="0.25">
      <c r="A171" s="227"/>
      <c r="B171" s="225"/>
      <c r="C171" s="226"/>
      <c r="D171" s="24"/>
      <c r="F171" s="222"/>
      <c r="G171" s="207"/>
    </row>
    <row r="172" spans="1:7" ht="13.8" x14ac:dyDescent="0.25">
      <c r="A172" s="224" t="s">
        <v>496</v>
      </c>
      <c r="B172" s="225"/>
      <c r="C172" s="226"/>
      <c r="D172" s="24"/>
      <c r="F172" s="222"/>
      <c r="G172" s="207"/>
    </row>
    <row r="173" spans="1:7" ht="13.8" x14ac:dyDescent="0.25">
      <c r="A173" s="227" t="s">
        <v>497</v>
      </c>
      <c r="B173" s="225"/>
      <c r="C173" s="226">
        <v>5698.89</v>
      </c>
      <c r="D173" s="24"/>
      <c r="F173" s="222"/>
      <c r="G173" s="207"/>
    </row>
    <row r="174" spans="1:7" ht="13.8" x14ac:dyDescent="0.25">
      <c r="A174" s="227" t="s">
        <v>498</v>
      </c>
      <c r="B174" s="225"/>
      <c r="C174" s="226">
        <v>5698.89</v>
      </c>
      <c r="D174" s="24"/>
      <c r="F174" s="222"/>
      <c r="G174" s="207"/>
    </row>
    <row r="175" spans="1:7" ht="13.8" x14ac:dyDescent="0.25">
      <c r="A175" s="227"/>
      <c r="B175" s="225"/>
      <c r="C175" s="226"/>
      <c r="D175" s="24"/>
      <c r="F175" s="222"/>
      <c r="G175" s="207"/>
    </row>
    <row r="176" spans="1:7" ht="13.8" x14ac:dyDescent="0.25">
      <c r="A176" s="224" t="s">
        <v>499</v>
      </c>
      <c r="B176" s="225"/>
      <c r="C176" s="226"/>
      <c r="D176" s="24"/>
      <c r="F176" s="222"/>
      <c r="G176" s="207"/>
    </row>
    <row r="177" spans="1:7" ht="13.8" x14ac:dyDescent="0.25">
      <c r="A177" s="227" t="s">
        <v>500</v>
      </c>
      <c r="B177" s="225"/>
      <c r="C177" s="226">
        <v>622854.3899999999</v>
      </c>
      <c r="D177" s="24"/>
      <c r="F177" s="222"/>
      <c r="G177" s="207"/>
    </row>
    <row r="178" spans="1:7" ht="13.8" x14ac:dyDescent="0.25">
      <c r="A178" s="227" t="s">
        <v>501</v>
      </c>
      <c r="B178" s="225"/>
      <c r="C178" s="226">
        <v>154630.01999999999</v>
      </c>
      <c r="D178" s="24"/>
      <c r="F178" s="222"/>
      <c r="G178" s="207"/>
    </row>
    <row r="179" spans="1:7" ht="13.8" x14ac:dyDescent="0.25">
      <c r="A179" s="227" t="s">
        <v>502</v>
      </c>
      <c r="B179" s="225"/>
      <c r="C179" s="226">
        <v>213739.67</v>
      </c>
      <c r="D179" s="24"/>
      <c r="F179" s="222"/>
      <c r="G179" s="207"/>
    </row>
    <row r="180" spans="1:7" ht="13.8" x14ac:dyDescent="0.25">
      <c r="A180" s="227" t="s">
        <v>503</v>
      </c>
      <c r="B180" s="225"/>
      <c r="C180" s="226">
        <v>13851.11</v>
      </c>
      <c r="D180" s="24"/>
      <c r="F180" s="222"/>
      <c r="G180" s="207"/>
    </row>
    <row r="181" spans="1:7" ht="13.8" x14ac:dyDescent="0.25">
      <c r="A181" s="227" t="s">
        <v>504</v>
      </c>
      <c r="B181" s="225"/>
      <c r="C181" s="226">
        <v>0</v>
      </c>
      <c r="D181" s="24"/>
      <c r="F181" s="222"/>
      <c r="G181" s="207"/>
    </row>
    <row r="182" spans="1:7" ht="13.8" x14ac:dyDescent="0.25">
      <c r="A182" s="227"/>
      <c r="B182" s="225"/>
      <c r="C182" s="226"/>
      <c r="D182" s="24"/>
      <c r="F182" s="222"/>
      <c r="G182" s="207"/>
    </row>
    <row r="183" spans="1:7" ht="13.8" x14ac:dyDescent="0.25">
      <c r="A183" s="224" t="s">
        <v>505</v>
      </c>
      <c r="B183" s="225"/>
      <c r="C183" s="226"/>
      <c r="D183" s="24"/>
      <c r="F183" s="222"/>
      <c r="G183" s="207"/>
    </row>
    <row r="184" spans="1:7" ht="13.8" x14ac:dyDescent="0.25">
      <c r="A184" s="227" t="s">
        <v>506</v>
      </c>
      <c r="B184" s="225"/>
      <c r="C184" s="226">
        <v>284638.6530333698</v>
      </c>
      <c r="D184" s="24"/>
      <c r="F184" s="222"/>
      <c r="G184" s="207"/>
    </row>
    <row r="185" spans="1:7" ht="13.8" x14ac:dyDescent="0.25">
      <c r="A185" s="227" t="s">
        <v>507</v>
      </c>
      <c r="B185" s="225"/>
      <c r="C185" s="226">
        <v>65466.890197675035</v>
      </c>
      <c r="D185" s="24"/>
      <c r="F185" s="222"/>
      <c r="G185" s="207"/>
    </row>
    <row r="186" spans="1:7" ht="13.8" x14ac:dyDescent="0.25">
      <c r="A186" s="227"/>
      <c r="B186" s="225"/>
      <c r="C186" s="226"/>
      <c r="D186" s="24"/>
      <c r="F186" s="222"/>
      <c r="G186" s="207"/>
    </row>
    <row r="187" spans="1:7" ht="13.8" x14ac:dyDescent="0.25">
      <c r="A187" s="224" t="s">
        <v>508</v>
      </c>
      <c r="B187" s="225"/>
      <c r="C187" s="226"/>
      <c r="D187" s="24"/>
      <c r="F187" s="222"/>
      <c r="G187" s="207"/>
    </row>
    <row r="188" spans="1:7" ht="13.8" x14ac:dyDescent="0.25">
      <c r="A188" s="227" t="s">
        <v>509</v>
      </c>
      <c r="B188" s="225"/>
      <c r="C188" s="226">
        <v>0</v>
      </c>
      <c r="D188" s="24"/>
      <c r="F188" s="222"/>
      <c r="G188" s="207"/>
    </row>
    <row r="189" spans="1:7" ht="13.8" x14ac:dyDescent="0.25">
      <c r="A189" s="227"/>
      <c r="B189" s="225"/>
      <c r="C189" s="226"/>
      <c r="D189" s="24"/>
      <c r="F189" s="222"/>
      <c r="G189" s="207"/>
    </row>
    <row r="190" spans="1:7" ht="13.8" x14ac:dyDescent="0.25">
      <c r="A190" s="224" t="s">
        <v>510</v>
      </c>
      <c r="B190" s="225"/>
      <c r="C190" s="226"/>
      <c r="D190" s="24"/>
      <c r="F190" s="222"/>
      <c r="G190" s="207"/>
    </row>
    <row r="191" spans="1:7" ht="13.8" x14ac:dyDescent="0.25">
      <c r="A191" s="227" t="s">
        <v>511</v>
      </c>
      <c r="B191" s="225"/>
      <c r="C191" s="226">
        <v>0</v>
      </c>
      <c r="D191" s="24"/>
      <c r="F191" s="222"/>
      <c r="G191" s="207"/>
    </row>
    <row r="192" spans="1:7" ht="13.8" x14ac:dyDescent="0.25">
      <c r="A192" s="227"/>
      <c r="B192" s="225"/>
      <c r="C192" s="226"/>
      <c r="D192" s="24"/>
      <c r="F192" s="222"/>
      <c r="G192" s="207"/>
    </row>
    <row r="193" spans="1:7" ht="13.8" x14ac:dyDescent="0.25">
      <c r="A193" s="224" t="s">
        <v>512</v>
      </c>
      <c r="B193" s="225"/>
      <c r="C193" s="226"/>
      <c r="D193" s="24"/>
      <c r="F193" s="222"/>
      <c r="G193" s="207"/>
    </row>
    <row r="194" spans="1:7" ht="13.8" x14ac:dyDescent="0.25">
      <c r="A194" s="227" t="s">
        <v>513</v>
      </c>
      <c r="B194" s="225"/>
      <c r="C194" s="226">
        <v>12543581.699999999</v>
      </c>
      <c r="D194" s="24"/>
      <c r="F194" s="222"/>
      <c r="G194" s="207"/>
    </row>
    <row r="195" spans="1:7" ht="13.8" x14ac:dyDescent="0.25">
      <c r="A195" s="227" t="s">
        <v>514</v>
      </c>
      <c r="B195" s="225"/>
      <c r="C195" s="226">
        <v>10328713.130000001</v>
      </c>
      <c r="D195" s="24"/>
      <c r="F195" s="222"/>
      <c r="G195" s="207"/>
    </row>
    <row r="196" spans="1:7" ht="13.8" x14ac:dyDescent="0.25">
      <c r="A196" s="227" t="s">
        <v>515</v>
      </c>
      <c r="B196" s="225"/>
      <c r="C196" s="226">
        <v>0</v>
      </c>
      <c r="D196" s="24"/>
      <c r="F196" s="222"/>
      <c r="G196" s="207"/>
    </row>
    <row r="197" spans="1:7" ht="13.8" x14ac:dyDescent="0.25">
      <c r="A197" s="227"/>
      <c r="B197" s="225"/>
      <c r="C197" s="226"/>
      <c r="D197" s="24"/>
      <c r="F197" s="222"/>
      <c r="G197" s="207"/>
    </row>
    <row r="198" spans="1:7" ht="13.8" x14ac:dyDescent="0.25">
      <c r="A198" s="224" t="s">
        <v>516</v>
      </c>
      <c r="B198" s="225"/>
      <c r="C198" s="226"/>
      <c r="D198" s="24"/>
      <c r="F198" s="222"/>
      <c r="G198" s="207"/>
    </row>
    <row r="199" spans="1:7" ht="13.8" x14ac:dyDescent="0.25">
      <c r="A199" s="227" t="s">
        <v>517</v>
      </c>
      <c r="B199" s="225"/>
      <c r="C199" s="226">
        <v>1189673.97</v>
      </c>
      <c r="D199" s="24"/>
      <c r="F199" s="222"/>
      <c r="G199" s="207"/>
    </row>
    <row r="200" spans="1:7" ht="13.8" x14ac:dyDescent="0.25">
      <c r="A200" s="227" t="s">
        <v>518</v>
      </c>
      <c r="B200" s="225"/>
      <c r="C200" s="226">
        <v>913681.32</v>
      </c>
      <c r="D200" s="24"/>
      <c r="F200" s="222"/>
      <c r="G200" s="207"/>
    </row>
    <row r="201" spans="1:7" ht="13.8" x14ac:dyDescent="0.25">
      <c r="A201" s="227"/>
      <c r="B201" s="225"/>
      <c r="C201" s="226"/>
      <c r="D201" s="24"/>
      <c r="F201" s="222"/>
      <c r="G201" s="207"/>
    </row>
    <row r="202" spans="1:7" ht="13.8" x14ac:dyDescent="0.25">
      <c r="A202" s="224" t="s">
        <v>519</v>
      </c>
      <c r="B202" s="225"/>
      <c r="C202" s="226"/>
      <c r="D202" s="24"/>
      <c r="F202" s="222"/>
      <c r="G202" s="207"/>
    </row>
    <row r="203" spans="1:7" ht="13.8" x14ac:dyDescent="0.25">
      <c r="A203" s="227" t="s">
        <v>520</v>
      </c>
      <c r="B203" s="225"/>
      <c r="C203" s="226">
        <v>990752.88</v>
      </c>
      <c r="D203" s="24"/>
      <c r="F203" s="222"/>
      <c r="G203" s="207"/>
    </row>
    <row r="204" spans="1:7" ht="13.8" x14ac:dyDescent="0.25">
      <c r="A204" s="227" t="s">
        <v>521</v>
      </c>
      <c r="B204" s="225"/>
      <c r="C204" s="226">
        <v>753471.56</v>
      </c>
      <c r="D204" s="24"/>
      <c r="F204" s="222"/>
      <c r="G204" s="207"/>
    </row>
    <row r="205" spans="1:7" ht="13.8" x14ac:dyDescent="0.25">
      <c r="A205" s="227" t="s">
        <v>522</v>
      </c>
      <c r="B205" s="225"/>
      <c r="C205" s="226">
        <v>0</v>
      </c>
      <c r="D205" s="24"/>
      <c r="F205" s="222"/>
      <c r="G205" s="207"/>
    </row>
    <row r="206" spans="1:7" ht="13.8" x14ac:dyDescent="0.25">
      <c r="A206" s="227"/>
      <c r="B206" s="225"/>
      <c r="C206" s="226"/>
      <c r="D206" s="24"/>
      <c r="F206" s="222"/>
      <c r="G206" s="207"/>
    </row>
    <row r="207" spans="1:7" ht="13.8" x14ac:dyDescent="0.25">
      <c r="A207" s="224" t="s">
        <v>523</v>
      </c>
      <c r="B207" s="225"/>
      <c r="C207" s="226"/>
      <c r="D207" s="24"/>
      <c r="F207" s="222"/>
      <c r="G207" s="207"/>
    </row>
    <row r="208" spans="1:7" ht="13.8" x14ac:dyDescent="0.25">
      <c r="A208" s="227" t="s">
        <v>524</v>
      </c>
      <c r="B208" s="225"/>
      <c r="C208" s="226">
        <v>75551303</v>
      </c>
      <c r="D208" s="24"/>
      <c r="F208" s="222"/>
      <c r="G208" s="207"/>
    </row>
    <row r="209" spans="1:7" ht="13.8" x14ac:dyDescent="0.25">
      <c r="A209" s="227"/>
      <c r="B209" s="225"/>
      <c r="C209" s="226"/>
      <c r="D209" s="24"/>
      <c r="F209" s="222"/>
      <c r="G209" s="207"/>
    </row>
    <row r="210" spans="1:7" ht="13.8" x14ac:dyDescent="0.25">
      <c r="A210" s="224" t="s">
        <v>525</v>
      </c>
      <c r="B210" s="225"/>
      <c r="C210" s="226"/>
      <c r="D210" s="24"/>
      <c r="F210" s="222"/>
      <c r="G210" s="207"/>
    </row>
    <row r="211" spans="1:7" ht="13.8" x14ac:dyDescent="0.25">
      <c r="A211" s="227" t="s">
        <v>526</v>
      </c>
      <c r="B211" s="225"/>
      <c r="C211" s="226">
        <v>1322369.32</v>
      </c>
      <c r="D211" s="24"/>
      <c r="F211" s="222"/>
      <c r="G211" s="207"/>
    </row>
    <row r="212" spans="1:7" ht="13.8" x14ac:dyDescent="0.25">
      <c r="A212" s="227" t="s">
        <v>527</v>
      </c>
      <c r="B212" s="225"/>
      <c r="C212" s="226">
        <v>1018881.75</v>
      </c>
      <c r="D212" s="24"/>
      <c r="F212" s="222"/>
      <c r="G212" s="207"/>
    </row>
    <row r="213" spans="1:7" ht="13.8" x14ac:dyDescent="0.25">
      <c r="A213" s="227"/>
      <c r="B213" s="225"/>
      <c r="C213" s="226"/>
      <c r="D213" s="24"/>
      <c r="F213" s="222"/>
      <c r="G213" s="207"/>
    </row>
    <row r="214" spans="1:7" ht="13.8" x14ac:dyDescent="0.25">
      <c r="A214" s="224" t="s">
        <v>528</v>
      </c>
      <c r="B214" s="225"/>
      <c r="C214" s="226"/>
      <c r="D214" s="24"/>
      <c r="F214" s="222"/>
      <c r="G214" s="207"/>
    </row>
    <row r="215" spans="1:7" ht="13.8" x14ac:dyDescent="0.25">
      <c r="A215" s="227" t="s">
        <v>529</v>
      </c>
      <c r="B215" s="225"/>
      <c r="C215" s="226">
        <v>0</v>
      </c>
      <c r="D215" s="24"/>
      <c r="F215" s="222"/>
      <c r="G215" s="207"/>
    </row>
    <row r="216" spans="1:7" ht="13.8" x14ac:dyDescent="0.25">
      <c r="A216" s="227"/>
      <c r="B216" s="225"/>
      <c r="C216" s="226"/>
      <c r="D216" s="24"/>
      <c r="F216" s="222"/>
      <c r="G216" s="207"/>
    </row>
    <row r="217" spans="1:7" ht="13.8" x14ac:dyDescent="0.25">
      <c r="A217" s="224" t="s">
        <v>530</v>
      </c>
      <c r="B217" s="225"/>
      <c r="C217" s="226"/>
      <c r="D217" s="24"/>
      <c r="F217" s="222"/>
      <c r="G217" s="207"/>
    </row>
    <row r="218" spans="1:7" ht="13.8" x14ac:dyDescent="0.25">
      <c r="A218" s="227" t="s">
        <v>531</v>
      </c>
      <c r="B218" s="225"/>
      <c r="C218" s="226">
        <v>12219705.220000001</v>
      </c>
      <c r="D218" s="24"/>
      <c r="F218" s="222"/>
      <c r="G218" s="207"/>
    </row>
    <row r="219" spans="1:7" ht="13.8" x14ac:dyDescent="0.25">
      <c r="A219" s="227"/>
      <c r="B219" s="225"/>
      <c r="C219" s="226"/>
      <c r="D219" s="24"/>
      <c r="F219" s="222"/>
      <c r="G219" s="207"/>
    </row>
    <row r="220" spans="1:7" ht="13.8" x14ac:dyDescent="0.25">
      <c r="A220" s="224" t="s">
        <v>532</v>
      </c>
      <c r="B220" s="225"/>
      <c r="C220" s="226"/>
      <c r="D220" s="24"/>
      <c r="F220" s="222"/>
      <c r="G220" s="207"/>
    </row>
    <row r="221" spans="1:7" ht="13.8" x14ac:dyDescent="0.25">
      <c r="A221" s="227" t="s">
        <v>533</v>
      </c>
      <c r="B221" s="225"/>
      <c r="C221" s="226">
        <v>0</v>
      </c>
      <c r="D221" s="24"/>
      <c r="F221" s="222"/>
      <c r="G221" s="207"/>
    </row>
    <row r="222" spans="1:7" ht="13.8" x14ac:dyDescent="0.25">
      <c r="A222" s="227"/>
      <c r="B222" s="225"/>
      <c r="C222" s="226"/>
      <c r="D222" s="24"/>
      <c r="F222" s="222"/>
      <c r="G222" s="207"/>
    </row>
    <row r="223" spans="1:7" ht="13.8" x14ac:dyDescent="0.25">
      <c r="A223" s="224" t="s">
        <v>534</v>
      </c>
      <c r="B223" s="225"/>
      <c r="C223" s="226"/>
      <c r="D223" s="24"/>
      <c r="F223" s="222"/>
      <c r="G223" s="207"/>
    </row>
    <row r="224" spans="1:7" ht="13.8" x14ac:dyDescent="0.25">
      <c r="A224" s="227" t="s">
        <v>535</v>
      </c>
      <c r="B224" s="225"/>
      <c r="C224" s="226">
        <v>0</v>
      </c>
      <c r="D224" s="24"/>
      <c r="F224" s="222"/>
      <c r="G224" s="207"/>
    </row>
    <row r="225" spans="1:7" ht="13.8" x14ac:dyDescent="0.25">
      <c r="A225" s="227"/>
      <c r="B225" s="225"/>
      <c r="C225" s="226"/>
      <c r="D225" s="24"/>
      <c r="F225" s="222"/>
      <c r="G225" s="207"/>
    </row>
    <row r="226" spans="1:7" ht="13.8" x14ac:dyDescent="0.25">
      <c r="A226" s="224" t="s">
        <v>536</v>
      </c>
      <c r="B226" s="225"/>
      <c r="C226" s="226"/>
      <c r="D226" s="24"/>
      <c r="F226" s="222"/>
      <c r="G226" s="207"/>
    </row>
    <row r="227" spans="1:7" ht="13.8" x14ac:dyDescent="0.25">
      <c r="A227" s="229" t="s">
        <v>537</v>
      </c>
      <c r="B227" s="225"/>
      <c r="C227" s="226">
        <v>0</v>
      </c>
      <c r="D227" s="24"/>
      <c r="F227" s="222"/>
      <c r="G227" s="207"/>
    </row>
    <row r="228" spans="1:7" ht="13.8" x14ac:dyDescent="0.25">
      <c r="A228" s="227" t="s">
        <v>538</v>
      </c>
      <c r="B228" s="225"/>
      <c r="C228" s="226">
        <v>0</v>
      </c>
      <c r="D228" s="24"/>
      <c r="F228" s="222"/>
      <c r="G228" s="207"/>
    </row>
    <row r="229" spans="1:7" ht="13.8" x14ac:dyDescent="0.25">
      <c r="A229" s="229" t="s">
        <v>539</v>
      </c>
      <c r="B229" s="225"/>
      <c r="C229" s="226">
        <v>0</v>
      </c>
      <c r="D229" s="24"/>
      <c r="F229" s="222"/>
      <c r="G229" s="207"/>
    </row>
    <row r="230" spans="1:7" ht="13.95" customHeight="1" x14ac:dyDescent="0.25">
      <c r="A230" s="227"/>
      <c r="B230" s="225"/>
      <c r="C230" s="226"/>
      <c r="D230" s="24"/>
      <c r="F230" s="222"/>
      <c r="G230" s="207"/>
    </row>
    <row r="231" spans="1:7" ht="13.8" x14ac:dyDescent="0.25">
      <c r="A231" s="224" t="s">
        <v>540</v>
      </c>
      <c r="B231" s="225"/>
      <c r="C231" s="226"/>
      <c r="D231" s="24"/>
      <c r="F231" s="222"/>
      <c r="G231" s="207"/>
    </row>
    <row r="232" spans="1:7" ht="13.8" x14ac:dyDescent="0.25">
      <c r="A232" s="227" t="s">
        <v>541</v>
      </c>
      <c r="B232" s="225"/>
      <c r="C232" s="226">
        <v>34293597</v>
      </c>
      <c r="D232" s="24"/>
      <c r="F232" s="222"/>
      <c r="G232" s="207"/>
    </row>
    <row r="233" spans="1:7" ht="13.8" x14ac:dyDescent="0.25">
      <c r="A233" s="227"/>
      <c r="B233" s="225"/>
      <c r="C233" s="226"/>
      <c r="D233" s="24"/>
      <c r="F233" s="222"/>
      <c r="G233" s="207"/>
    </row>
    <row r="234" spans="1:7" ht="13.8" x14ac:dyDescent="0.25">
      <c r="A234" s="224" t="s">
        <v>542</v>
      </c>
      <c r="B234" s="225"/>
      <c r="C234" s="226"/>
      <c r="D234" s="24"/>
      <c r="F234" s="222"/>
      <c r="G234" s="207"/>
    </row>
    <row r="235" spans="1:7" ht="13.8" x14ac:dyDescent="0.25">
      <c r="A235" s="227" t="s">
        <v>543</v>
      </c>
      <c r="B235" s="225"/>
      <c r="C235" s="226">
        <v>9708849.4384999983</v>
      </c>
      <c r="D235" s="24"/>
      <c r="F235" s="222"/>
      <c r="G235" s="207"/>
    </row>
    <row r="236" spans="1:7" ht="13.8" x14ac:dyDescent="0.25">
      <c r="A236" s="227" t="s">
        <v>544</v>
      </c>
      <c r="B236" s="225"/>
      <c r="C236" s="226">
        <v>0</v>
      </c>
      <c r="D236" s="24"/>
      <c r="F236" s="222"/>
      <c r="G236" s="207"/>
    </row>
    <row r="237" spans="1:7" ht="13.8" x14ac:dyDescent="0.25">
      <c r="A237" s="227"/>
      <c r="B237" s="225"/>
      <c r="C237" s="226"/>
      <c r="D237" s="24"/>
      <c r="F237" s="222"/>
      <c r="G237" s="207"/>
    </row>
    <row r="238" spans="1:7" ht="16.5" customHeight="1" x14ac:dyDescent="0.25">
      <c r="A238" s="224" t="s">
        <v>545</v>
      </c>
      <c r="B238" s="225"/>
      <c r="C238" s="226"/>
      <c r="D238" s="24"/>
      <c r="F238" s="222"/>
      <c r="G238" s="207"/>
    </row>
    <row r="239" spans="1:7" ht="16.5" customHeight="1" x14ac:dyDescent="0.25">
      <c r="A239" s="227" t="s">
        <v>546</v>
      </c>
      <c r="B239" s="225"/>
      <c r="C239" s="226">
        <v>0</v>
      </c>
      <c r="D239" s="24"/>
      <c r="F239" s="222"/>
      <c r="G239" s="207"/>
    </row>
    <row r="240" spans="1:7" ht="16.5" customHeight="1" x14ac:dyDescent="0.25">
      <c r="A240" s="227" t="s">
        <v>547</v>
      </c>
      <c r="B240" s="225"/>
      <c r="C240" s="226">
        <v>0</v>
      </c>
      <c r="D240" s="24"/>
      <c r="F240" s="222"/>
      <c r="G240" s="207"/>
    </row>
    <row r="241" spans="1:7" ht="16.5" customHeight="1" x14ac:dyDescent="0.25">
      <c r="A241" s="227" t="s">
        <v>548</v>
      </c>
      <c r="B241" s="225"/>
      <c r="C241" s="226">
        <v>0</v>
      </c>
      <c r="D241" s="24"/>
      <c r="F241" s="222"/>
      <c r="G241" s="207"/>
    </row>
    <row r="242" spans="1:7" ht="16.5" customHeight="1" x14ac:dyDescent="0.25">
      <c r="A242" s="227"/>
      <c r="B242" s="225"/>
      <c r="C242" s="226"/>
      <c r="D242" s="24"/>
      <c r="F242" s="222"/>
      <c r="G242" s="207"/>
    </row>
    <row r="243" spans="1:7" ht="13.8" x14ac:dyDescent="0.25">
      <c r="A243" s="224" t="s">
        <v>549</v>
      </c>
      <c r="B243" s="225"/>
      <c r="C243" s="226"/>
      <c r="D243" s="24"/>
      <c r="F243" s="222"/>
      <c r="G243" s="207"/>
    </row>
    <row r="244" spans="1:7" ht="13.8" x14ac:dyDescent="0.25">
      <c r="A244" s="227" t="s">
        <v>550</v>
      </c>
      <c r="B244" s="225"/>
      <c r="C244" s="226">
        <v>0</v>
      </c>
      <c r="D244" s="24"/>
      <c r="F244" s="222"/>
      <c r="G244" s="207"/>
    </row>
    <row r="245" spans="1:7" ht="13.8" x14ac:dyDescent="0.25">
      <c r="A245" s="227"/>
      <c r="B245" s="225"/>
      <c r="C245" s="226"/>
      <c r="D245" s="24"/>
      <c r="F245" s="222"/>
      <c r="G245" s="207"/>
    </row>
    <row r="246" spans="1:7" ht="13.8" x14ac:dyDescent="0.25">
      <c r="A246" s="224" t="s">
        <v>551</v>
      </c>
      <c r="B246" s="225"/>
      <c r="C246" s="226"/>
      <c r="D246" s="24"/>
      <c r="F246" s="222"/>
      <c r="G246" s="207"/>
    </row>
    <row r="247" spans="1:7" ht="13.8" x14ac:dyDescent="0.25">
      <c r="A247" s="227" t="s">
        <v>552</v>
      </c>
      <c r="B247" s="225"/>
      <c r="C247" s="226">
        <v>0</v>
      </c>
      <c r="D247" s="24"/>
      <c r="F247" s="222"/>
      <c r="G247" s="207"/>
    </row>
    <row r="248" spans="1:7" ht="13.8" x14ac:dyDescent="0.25">
      <c r="A248" s="227" t="s">
        <v>553</v>
      </c>
      <c r="B248" s="225"/>
      <c r="C248" s="226">
        <v>0</v>
      </c>
      <c r="D248" s="24"/>
      <c r="F248" s="222"/>
      <c r="G248" s="207"/>
    </row>
    <row r="249" spans="1:7" ht="13.8" x14ac:dyDescent="0.25">
      <c r="A249" s="227"/>
      <c r="B249" s="225"/>
      <c r="C249" s="226"/>
      <c r="D249" s="24"/>
      <c r="F249" s="222"/>
      <c r="G249" s="207"/>
    </row>
    <row r="250" spans="1:7" ht="13.8" x14ac:dyDescent="0.25">
      <c r="A250" s="224" t="s">
        <v>554</v>
      </c>
      <c r="B250" s="225"/>
      <c r="C250" s="226"/>
      <c r="D250" s="24"/>
      <c r="F250" s="222"/>
      <c r="G250" s="207"/>
    </row>
    <row r="251" spans="1:7" ht="13.8" x14ac:dyDescent="0.25">
      <c r="A251" s="227" t="s">
        <v>555</v>
      </c>
      <c r="B251" s="225"/>
      <c r="C251" s="226">
        <v>0</v>
      </c>
      <c r="D251" s="24"/>
      <c r="F251" s="222"/>
      <c r="G251" s="207"/>
    </row>
    <row r="252" spans="1:7" ht="13.8" x14ac:dyDescent="0.25">
      <c r="A252" s="227"/>
      <c r="B252" s="225"/>
      <c r="C252" s="226"/>
      <c r="D252" s="24"/>
      <c r="F252" s="222"/>
      <c r="G252" s="207"/>
    </row>
    <row r="253" spans="1:7" ht="13.8" x14ac:dyDescent="0.25">
      <c r="A253" s="224" t="s">
        <v>556</v>
      </c>
      <c r="B253" s="225"/>
      <c r="C253" s="226"/>
      <c r="D253" s="24"/>
      <c r="F253" s="222"/>
      <c r="G253" s="207"/>
    </row>
    <row r="254" spans="1:7" ht="13.8" x14ac:dyDescent="0.25">
      <c r="A254" s="227" t="s">
        <v>557</v>
      </c>
      <c r="B254" s="225"/>
      <c r="C254" s="226">
        <v>0</v>
      </c>
      <c r="D254" s="24"/>
      <c r="F254" s="222"/>
      <c r="G254" s="207"/>
    </row>
    <row r="255" spans="1:7" ht="13.8" x14ac:dyDescent="0.25">
      <c r="A255" s="227"/>
      <c r="B255" s="225"/>
      <c r="C255" s="226"/>
      <c r="D255" s="24"/>
      <c r="F255" s="222"/>
      <c r="G255" s="207"/>
    </row>
    <row r="256" spans="1:7" ht="13.8" x14ac:dyDescent="0.25">
      <c r="A256" s="224" t="s">
        <v>558</v>
      </c>
      <c r="B256" s="225"/>
      <c r="C256" s="230"/>
      <c r="D256" s="24"/>
      <c r="F256" s="222"/>
      <c r="G256" s="207"/>
    </row>
    <row r="257" spans="1:7" ht="13.8" x14ac:dyDescent="0.25">
      <c r="A257" s="227" t="s">
        <v>559</v>
      </c>
      <c r="B257" s="225"/>
      <c r="C257" s="226">
        <v>0</v>
      </c>
      <c r="D257" s="24"/>
      <c r="F257" s="222"/>
      <c r="G257" s="207"/>
    </row>
    <row r="258" spans="1:7" ht="13.8" x14ac:dyDescent="0.25">
      <c r="A258" s="227"/>
      <c r="B258" s="225"/>
      <c r="C258" s="226"/>
      <c r="D258" s="24"/>
      <c r="F258" s="222"/>
      <c r="G258" s="207"/>
    </row>
    <row r="259" spans="1:7" ht="13.8" x14ac:dyDescent="0.25">
      <c r="A259" s="224" t="s">
        <v>560</v>
      </c>
      <c r="B259" s="225"/>
      <c r="C259" s="230"/>
      <c r="D259" s="24"/>
      <c r="F259" s="222"/>
      <c r="G259" s="207"/>
    </row>
    <row r="260" spans="1:7" ht="13.8" x14ac:dyDescent="0.25">
      <c r="A260" s="227" t="s">
        <v>561</v>
      </c>
      <c r="B260" s="225"/>
      <c r="C260" s="226">
        <v>0</v>
      </c>
      <c r="D260" s="24"/>
      <c r="F260" s="222"/>
      <c r="G260" s="207"/>
    </row>
    <row r="261" spans="1:7" ht="13.8" x14ac:dyDescent="0.25">
      <c r="A261" s="227"/>
      <c r="B261" s="225"/>
      <c r="C261" s="226"/>
      <c r="D261" s="24"/>
      <c r="F261" s="222"/>
      <c r="G261" s="207"/>
    </row>
    <row r="262" spans="1:7" ht="13.8" x14ac:dyDescent="0.25">
      <c r="A262" s="224" t="s">
        <v>562</v>
      </c>
      <c r="B262" s="225"/>
      <c r="C262" s="226"/>
      <c r="D262" s="24"/>
      <c r="F262" s="222"/>
      <c r="G262" s="207"/>
    </row>
    <row r="263" spans="1:7" ht="13.8" x14ac:dyDescent="0.25">
      <c r="A263" s="227" t="s">
        <v>563</v>
      </c>
      <c r="B263" s="225"/>
      <c r="C263" s="226">
        <v>0</v>
      </c>
      <c r="D263" s="24"/>
      <c r="F263" s="222"/>
      <c r="G263" s="207"/>
    </row>
    <row r="264" spans="1:7" ht="13.8" x14ac:dyDescent="0.25">
      <c r="A264" s="227"/>
      <c r="B264" s="225"/>
      <c r="C264" s="226"/>
      <c r="D264" s="24"/>
      <c r="F264" s="222"/>
      <c r="G264" s="207"/>
    </row>
    <row r="265" spans="1:7" ht="13.8" x14ac:dyDescent="0.25">
      <c r="A265" s="224" t="s">
        <v>564</v>
      </c>
      <c r="B265" s="225"/>
      <c r="C265" s="226"/>
      <c r="D265" s="24"/>
      <c r="F265" s="222"/>
      <c r="G265" s="207"/>
    </row>
    <row r="266" spans="1:7" ht="13.8" x14ac:dyDescent="0.25">
      <c r="A266" s="227" t="s">
        <v>565</v>
      </c>
      <c r="B266" s="225"/>
      <c r="C266" s="226">
        <v>0</v>
      </c>
      <c r="D266" s="24"/>
      <c r="F266" s="222"/>
      <c r="G266" s="207"/>
    </row>
    <row r="267" spans="1:7" ht="13.8" x14ac:dyDescent="0.25">
      <c r="A267" s="227" t="s">
        <v>566</v>
      </c>
      <c r="B267" s="225"/>
      <c r="C267" s="226">
        <v>0</v>
      </c>
      <c r="D267" s="24"/>
      <c r="F267" s="222"/>
      <c r="G267" s="207"/>
    </row>
    <row r="268" spans="1:7" ht="13.8" x14ac:dyDescent="0.25">
      <c r="A268" s="227" t="s">
        <v>567</v>
      </c>
      <c r="B268" s="225"/>
      <c r="C268" s="226">
        <v>0</v>
      </c>
      <c r="D268" s="24"/>
      <c r="F268" s="222"/>
      <c r="G268" s="207"/>
    </row>
    <row r="269" spans="1:7" ht="13.8" x14ac:dyDescent="0.25">
      <c r="A269" s="227" t="s">
        <v>568</v>
      </c>
      <c r="B269" s="225"/>
      <c r="C269" s="226">
        <v>0</v>
      </c>
      <c r="D269" s="24"/>
      <c r="F269" s="222"/>
      <c r="G269" s="207"/>
    </row>
    <row r="270" spans="1:7" ht="13.8" x14ac:dyDescent="0.25">
      <c r="A270" s="227"/>
      <c r="B270" s="225"/>
      <c r="C270" s="226"/>
      <c r="D270" s="24"/>
      <c r="F270" s="222"/>
      <c r="G270" s="207"/>
    </row>
    <row r="271" spans="1:7" ht="13.8" x14ac:dyDescent="0.25">
      <c r="A271" s="224" t="s">
        <v>569</v>
      </c>
      <c r="B271" s="225"/>
      <c r="C271" s="226"/>
      <c r="D271" s="24"/>
      <c r="F271" s="222"/>
      <c r="G271" s="207"/>
    </row>
    <row r="272" spans="1:7" ht="13.8" x14ac:dyDescent="0.25">
      <c r="A272" s="227" t="s">
        <v>570</v>
      </c>
      <c r="B272" s="225"/>
      <c r="C272" s="226">
        <v>1423193.2651668487</v>
      </c>
      <c r="D272" s="24"/>
      <c r="F272" s="222"/>
      <c r="G272" s="207"/>
    </row>
    <row r="273" spans="1:7" ht="13.8" x14ac:dyDescent="0.25">
      <c r="A273" s="227"/>
      <c r="B273" s="225"/>
      <c r="C273" s="226"/>
      <c r="D273" s="24"/>
      <c r="F273" s="222"/>
      <c r="G273" s="207"/>
    </row>
    <row r="274" spans="1:7" ht="13.8" x14ac:dyDescent="0.25">
      <c r="A274" s="224" t="s">
        <v>571</v>
      </c>
      <c r="B274" s="225"/>
      <c r="C274" s="226"/>
      <c r="D274" s="24"/>
      <c r="F274" s="222"/>
      <c r="G274" s="207"/>
    </row>
    <row r="275" spans="1:7" ht="13.8" x14ac:dyDescent="0.25">
      <c r="A275" s="227" t="s">
        <v>572</v>
      </c>
      <c r="B275" s="225"/>
      <c r="C275" s="226">
        <v>1632060.298630137</v>
      </c>
      <c r="D275" s="24"/>
      <c r="F275" s="222"/>
      <c r="G275" s="207"/>
    </row>
    <row r="276" spans="1:7" ht="13.8" x14ac:dyDescent="0.25">
      <c r="A276" s="227"/>
      <c r="B276" s="225"/>
      <c r="C276" s="226"/>
      <c r="D276" s="24"/>
      <c r="F276" s="222"/>
      <c r="G276" s="207"/>
    </row>
    <row r="277" spans="1:7" ht="13.8" x14ac:dyDescent="0.25">
      <c r="A277" s="224" t="s">
        <v>573</v>
      </c>
      <c r="B277" s="225"/>
      <c r="C277" s="226"/>
      <c r="D277" s="24"/>
      <c r="F277" s="222"/>
      <c r="G277" s="207"/>
    </row>
    <row r="278" spans="1:7" ht="13.8" x14ac:dyDescent="0.25">
      <c r="A278" s="227" t="s">
        <v>574</v>
      </c>
      <c r="B278" s="225"/>
      <c r="C278" s="226">
        <v>0</v>
      </c>
      <c r="D278" s="24"/>
      <c r="F278" s="222"/>
      <c r="G278" s="207"/>
    </row>
    <row r="279" spans="1:7" ht="13.8" x14ac:dyDescent="0.25">
      <c r="A279" s="227"/>
      <c r="B279" s="225"/>
      <c r="C279" s="226"/>
      <c r="D279" s="24"/>
      <c r="F279" s="222"/>
      <c r="G279" s="207"/>
    </row>
    <row r="280" spans="1:7" ht="13.8" x14ac:dyDescent="0.25">
      <c r="A280" s="224" t="s">
        <v>575</v>
      </c>
      <c r="B280" s="225"/>
      <c r="C280" s="226"/>
      <c r="D280" s="24"/>
      <c r="F280" s="222"/>
      <c r="G280" s="207"/>
    </row>
    <row r="281" spans="1:7" ht="13.8" x14ac:dyDescent="0.25">
      <c r="A281" s="227" t="s">
        <v>576</v>
      </c>
      <c r="B281" s="225"/>
      <c r="C281" s="226">
        <v>0</v>
      </c>
      <c r="D281" s="24"/>
      <c r="F281" s="222"/>
      <c r="G281" s="207"/>
    </row>
    <row r="282" spans="1:7" ht="13.8" x14ac:dyDescent="0.25">
      <c r="A282" s="227"/>
      <c r="B282" s="225"/>
      <c r="C282" s="226"/>
      <c r="D282" s="24"/>
      <c r="F282" s="222"/>
      <c r="G282" s="207"/>
    </row>
    <row r="283" spans="1:7" ht="13.8" x14ac:dyDescent="0.25">
      <c r="A283" s="224" t="s">
        <v>577</v>
      </c>
      <c r="B283" s="225"/>
      <c r="C283" s="226"/>
      <c r="D283" s="24"/>
      <c r="F283" s="222"/>
      <c r="G283" s="207"/>
    </row>
    <row r="284" spans="1:7" ht="13.8" x14ac:dyDescent="0.25">
      <c r="A284" s="227" t="s">
        <v>578</v>
      </c>
      <c r="B284" s="225"/>
      <c r="C284" s="226">
        <v>0</v>
      </c>
      <c r="D284" s="24"/>
      <c r="F284" s="222"/>
      <c r="G284" s="207"/>
    </row>
    <row r="285" spans="1:7" ht="13.8" x14ac:dyDescent="0.25">
      <c r="A285" s="227"/>
      <c r="B285" s="225"/>
      <c r="C285" s="226"/>
      <c r="D285" s="24"/>
      <c r="F285" s="222"/>
      <c r="G285" s="207"/>
    </row>
    <row r="286" spans="1:7" ht="13.8" x14ac:dyDescent="0.25">
      <c r="A286" s="224" t="s">
        <v>579</v>
      </c>
      <c r="B286" s="225"/>
      <c r="C286" s="226"/>
      <c r="D286" s="24"/>
      <c r="F286" s="222"/>
      <c r="G286" s="207"/>
    </row>
    <row r="287" spans="1:7" ht="13.8" x14ac:dyDescent="0.25">
      <c r="A287" s="227" t="s">
        <v>580</v>
      </c>
      <c r="B287" s="225"/>
      <c r="C287" s="226">
        <v>4968930.5613515973</v>
      </c>
      <c r="D287" s="24"/>
      <c r="F287" s="222"/>
      <c r="G287" s="207"/>
    </row>
    <row r="288" spans="1:7" ht="13.8" x14ac:dyDescent="0.25">
      <c r="A288" s="227" t="s">
        <v>581</v>
      </c>
      <c r="B288" s="225"/>
      <c r="C288" s="226">
        <v>0</v>
      </c>
      <c r="D288" s="24"/>
      <c r="F288" s="222"/>
      <c r="G288" s="207"/>
    </row>
    <row r="289" spans="1:7" ht="13.8" x14ac:dyDescent="0.25">
      <c r="A289" s="227"/>
      <c r="B289" s="225"/>
      <c r="C289" s="226"/>
      <c r="D289" s="24"/>
      <c r="F289" s="222"/>
      <c r="G289" s="207"/>
    </row>
    <row r="290" spans="1:7" ht="14.4" thickBot="1" x14ac:dyDescent="0.3">
      <c r="A290" s="231" t="s">
        <v>166</v>
      </c>
      <c r="B290" s="232"/>
      <c r="C290" s="233">
        <f>SUM(C167:C289)</f>
        <v>171033019.04087961</v>
      </c>
      <c r="D290" s="234">
        <f>C290-C163</f>
        <v>0</v>
      </c>
      <c r="F290" s="222"/>
      <c r="G290" s="207"/>
    </row>
    <row r="291" spans="1:7" ht="14.4" thickBot="1" x14ac:dyDescent="0.3">
      <c r="F291" s="222"/>
      <c r="G291" s="207"/>
    </row>
    <row r="292" spans="1:7" ht="17.399999999999999" thickBot="1" x14ac:dyDescent="0.35">
      <c r="A292" s="235" t="s">
        <v>167</v>
      </c>
      <c r="B292" s="236"/>
      <c r="C292" s="236"/>
      <c r="D292" s="236"/>
      <c r="E292" s="236"/>
      <c r="F292" s="237"/>
    </row>
    <row r="293" spans="1:7" ht="14.4" thickBot="1" x14ac:dyDescent="0.3">
      <c r="A293" s="238" t="s">
        <v>168</v>
      </c>
      <c r="B293" s="239"/>
      <c r="C293" s="240"/>
      <c r="D293" s="241"/>
      <c r="E293" s="242"/>
      <c r="F293" s="243"/>
    </row>
    <row r="294" spans="1:7" ht="13.8" x14ac:dyDescent="0.25">
      <c r="A294" s="244" t="s">
        <v>169</v>
      </c>
      <c r="B294" s="245"/>
      <c r="C294" s="246">
        <v>0</v>
      </c>
      <c r="D294" s="221"/>
      <c r="E294" s="221"/>
      <c r="F294" s="222"/>
    </row>
    <row r="295" spans="1:7" ht="13.8" x14ac:dyDescent="0.25">
      <c r="A295" s="247"/>
      <c r="B295" s="120"/>
      <c r="C295" s="245"/>
      <c r="D295" s="221"/>
      <c r="E295" s="221"/>
      <c r="F295" s="222"/>
    </row>
    <row r="296" spans="1:7" ht="13.8" x14ac:dyDescent="0.25">
      <c r="A296" s="248" t="s">
        <v>170</v>
      </c>
      <c r="B296" s="249"/>
      <c r="C296" s="250">
        <f>D28</f>
        <v>1256264119</v>
      </c>
      <c r="D296" s="242"/>
      <c r="E296" s="221"/>
      <c r="F296" s="243"/>
    </row>
    <row r="297" spans="1:7" ht="13.8" x14ac:dyDescent="0.25">
      <c r="A297" s="248" t="s">
        <v>171</v>
      </c>
      <c r="B297" s="249"/>
      <c r="C297" s="250">
        <f>-(C232+C237+C245+C243+C244)</f>
        <v>-34293597</v>
      </c>
      <c r="D297" s="242"/>
      <c r="E297" s="221"/>
      <c r="F297" s="243"/>
    </row>
    <row r="298" spans="1:7" ht="13.8" x14ac:dyDescent="0.25">
      <c r="A298" s="248" t="s">
        <v>172</v>
      </c>
      <c r="B298" s="249"/>
      <c r="C298" s="250">
        <v>0</v>
      </c>
      <c r="D298" s="242"/>
      <c r="E298" s="221"/>
      <c r="F298" s="243"/>
    </row>
    <row r="299" spans="1:7" ht="13.8" x14ac:dyDescent="0.25">
      <c r="A299" s="248" t="s">
        <v>173</v>
      </c>
      <c r="B299" s="249"/>
      <c r="C299" s="250">
        <v>0</v>
      </c>
      <c r="D299" s="242"/>
      <c r="E299" s="221"/>
      <c r="F299" s="243"/>
    </row>
    <row r="300" spans="1:7" ht="13.8" x14ac:dyDescent="0.25">
      <c r="A300" s="248" t="s">
        <v>174</v>
      </c>
      <c r="B300" s="249"/>
      <c r="C300" s="250">
        <v>0</v>
      </c>
      <c r="D300" s="242"/>
      <c r="E300" s="221"/>
      <c r="F300" s="243"/>
    </row>
    <row r="301" spans="1:7" ht="13.8" x14ac:dyDescent="0.25">
      <c r="A301" s="251" t="s">
        <v>175</v>
      </c>
      <c r="B301" s="249"/>
      <c r="C301" s="252">
        <f>SUM(C296:C300)</f>
        <v>1221970522</v>
      </c>
      <c r="D301" s="242"/>
      <c r="E301" s="242"/>
      <c r="F301" s="243"/>
    </row>
    <row r="302" spans="1:7" ht="14.4" thickBot="1" x14ac:dyDescent="0.3">
      <c r="A302" s="253"/>
      <c r="B302" s="249"/>
      <c r="C302" s="254"/>
      <c r="D302" s="242"/>
      <c r="E302" s="242"/>
      <c r="F302" s="243"/>
    </row>
    <row r="303" spans="1:7" ht="14.4" thickBot="1" x14ac:dyDescent="0.3">
      <c r="A303" s="238" t="s">
        <v>176</v>
      </c>
      <c r="B303" s="239"/>
      <c r="C303" s="240"/>
      <c r="D303" s="242"/>
      <c r="E303" s="242"/>
      <c r="F303" s="243"/>
    </row>
    <row r="304" spans="1:7" ht="13.8" x14ac:dyDescent="0.25">
      <c r="A304" s="248" t="s">
        <v>177</v>
      </c>
      <c r="B304" s="249"/>
      <c r="C304" s="255">
        <f>C364-C396-C397</f>
        <v>1170339482.2199998</v>
      </c>
      <c r="D304" s="242"/>
      <c r="E304" s="242"/>
      <c r="F304" s="243"/>
    </row>
    <row r="305" spans="1:6" ht="13.8" x14ac:dyDescent="0.25">
      <c r="A305" s="248" t="s">
        <v>178</v>
      </c>
      <c r="B305" s="249"/>
      <c r="C305" s="255">
        <v>8310030.3734340779</v>
      </c>
      <c r="D305" s="256"/>
      <c r="E305" s="242"/>
      <c r="F305" s="243"/>
    </row>
    <row r="306" spans="1:6" ht="13.8" x14ac:dyDescent="0.25">
      <c r="A306" s="248" t="s">
        <v>179</v>
      </c>
      <c r="B306" s="249"/>
      <c r="C306" s="255">
        <v>0</v>
      </c>
      <c r="D306" s="254"/>
      <c r="E306" s="254"/>
      <c r="F306" s="257"/>
    </row>
    <row r="307" spans="1:6" ht="13.8" x14ac:dyDescent="0.25">
      <c r="A307" s="248" t="s">
        <v>180</v>
      </c>
      <c r="B307" s="249"/>
      <c r="C307" s="258">
        <v>0</v>
      </c>
      <c r="D307" s="254"/>
      <c r="E307" s="254"/>
      <c r="F307" s="257"/>
    </row>
    <row r="308" spans="1:6" ht="13.8" x14ac:dyDescent="0.25">
      <c r="A308" s="248" t="s">
        <v>181</v>
      </c>
      <c r="B308" s="249"/>
      <c r="C308" s="258">
        <f>D34</f>
        <v>12219705.220000001</v>
      </c>
      <c r="D308" s="254"/>
      <c r="E308" s="254"/>
      <c r="F308" s="257"/>
    </row>
    <row r="309" spans="1:6" ht="13.8" x14ac:dyDescent="0.25">
      <c r="A309" s="248" t="s">
        <v>182</v>
      </c>
      <c r="B309" s="249"/>
      <c r="C309" s="255">
        <v>31101304</v>
      </c>
      <c r="D309" s="254"/>
      <c r="E309" s="254"/>
      <c r="F309" s="257"/>
    </row>
    <row r="310" spans="1:6" ht="13.8" x14ac:dyDescent="0.25">
      <c r="A310" s="251" t="s">
        <v>183</v>
      </c>
      <c r="B310" s="249"/>
      <c r="C310" s="252">
        <f>ROUND(SUM(C304:C309),0)</f>
        <v>1221970522</v>
      </c>
      <c r="D310" s="241"/>
      <c r="E310" s="259"/>
      <c r="F310" s="257"/>
    </row>
    <row r="311" spans="1:6" ht="13.8" x14ac:dyDescent="0.25">
      <c r="A311" s="253"/>
      <c r="B311" s="249"/>
      <c r="C311" s="260"/>
      <c r="D311" s="254"/>
      <c r="E311" s="254"/>
      <c r="F311" s="257"/>
    </row>
    <row r="312" spans="1:6" ht="14.4" thickBot="1" x14ac:dyDescent="0.3">
      <c r="A312" s="261" t="s">
        <v>184</v>
      </c>
      <c r="B312" s="249"/>
      <c r="C312" s="262">
        <f>IF(C301&lt;C310,0,C301-C310)</f>
        <v>0</v>
      </c>
      <c r="D312" s="254"/>
      <c r="E312" s="254"/>
      <c r="F312" s="257"/>
    </row>
    <row r="313" spans="1:6" ht="15" thickTop="1" thickBot="1" x14ac:dyDescent="0.3">
      <c r="A313" s="253"/>
      <c r="B313" s="249"/>
      <c r="C313" s="254"/>
      <c r="D313" s="254"/>
      <c r="E313" s="254"/>
      <c r="F313" s="257"/>
    </row>
    <row r="314" spans="1:6" ht="17.399999999999999" thickBot="1" x14ac:dyDescent="0.35">
      <c r="A314" s="8" t="s">
        <v>185</v>
      </c>
      <c r="B314" s="9"/>
      <c r="C314" s="9"/>
      <c r="D314" s="9"/>
      <c r="E314" s="9"/>
      <c r="F314" s="10"/>
    </row>
    <row r="315" spans="1:6" ht="17.399999999999999" customHeight="1" thickBot="1" x14ac:dyDescent="0.3">
      <c r="A315" s="263"/>
      <c r="B315" s="264"/>
      <c r="C315" s="265" t="s">
        <v>186</v>
      </c>
      <c r="D315" s="265" t="s">
        <v>187</v>
      </c>
      <c r="E315" s="266"/>
      <c r="F315" s="267"/>
    </row>
    <row r="316" spans="1:6" ht="13.8" x14ac:dyDescent="0.25">
      <c r="A316" s="194" t="s">
        <v>188</v>
      </c>
      <c r="B316" s="264"/>
      <c r="C316" s="268">
        <v>32870863.580000002</v>
      </c>
      <c r="D316" s="269">
        <f>C316/$D$28</f>
        <v>2.6165567481275808E-2</v>
      </c>
      <c r="E316" s="270"/>
      <c r="F316" s="267"/>
    </row>
    <row r="317" spans="1:6" ht="13.8" x14ac:dyDescent="0.25">
      <c r="A317" s="194" t="s">
        <v>189</v>
      </c>
      <c r="B317" s="264"/>
      <c r="C317" s="268">
        <f>SUM(C157:C158)</f>
        <v>2837612.8373666024</v>
      </c>
      <c r="D317" s="269">
        <f>C317/$D$28</f>
        <v>2.2587709021136201E-3</v>
      </c>
      <c r="E317" s="266"/>
      <c r="F317" s="267"/>
    </row>
    <row r="318" spans="1:6" ht="13.8" x14ac:dyDescent="0.25">
      <c r="A318" s="194" t="s">
        <v>190</v>
      </c>
      <c r="B318" s="264"/>
      <c r="C318" s="268">
        <v>4354887.618185699</v>
      </c>
      <c r="D318" s="269">
        <f>C318/$D$28</f>
        <v>3.4665382480654127E-3</v>
      </c>
      <c r="E318" s="221"/>
      <c r="F318" s="267"/>
    </row>
    <row r="319" spans="1:6" ht="13.8" x14ac:dyDescent="0.25">
      <c r="A319" s="194" t="s">
        <v>152</v>
      </c>
      <c r="B319" s="264"/>
      <c r="C319" s="268">
        <v>0</v>
      </c>
      <c r="D319" s="269">
        <f>C319/$D$28</f>
        <v>0</v>
      </c>
      <c r="E319" s="221"/>
      <c r="F319" s="267"/>
    </row>
    <row r="320" spans="1:6" ht="13.8" x14ac:dyDescent="0.25">
      <c r="A320" s="172" t="s">
        <v>191</v>
      </c>
      <c r="B320" s="271"/>
      <c r="C320" s="272">
        <f>SUM(C316:C319)</f>
        <v>40063364.035552301</v>
      </c>
      <c r="D320" s="273">
        <f>SUM(D316:D319)</f>
        <v>3.1890876631454838E-2</v>
      </c>
      <c r="E320" s="266"/>
      <c r="F320" s="267"/>
    </row>
    <row r="321" spans="1:7" ht="13.8" x14ac:dyDescent="0.25">
      <c r="A321" s="274"/>
      <c r="B321" s="264"/>
      <c r="C321" s="275"/>
      <c r="D321" s="275"/>
      <c r="E321" s="266"/>
      <c r="F321" s="267"/>
    </row>
    <row r="322" spans="1:7" ht="13.8" x14ac:dyDescent="0.25">
      <c r="A322" s="194" t="s">
        <v>192</v>
      </c>
      <c r="B322" s="264"/>
      <c r="C322" s="268">
        <f>-SUM(C168:C185,C191)</f>
        <v>-2174254.6272310452</v>
      </c>
      <c r="D322" s="269">
        <f>C322/$D$28</f>
        <v>-1.7307305003360087E-3</v>
      </c>
      <c r="E322" s="266"/>
      <c r="F322" s="267"/>
    </row>
    <row r="323" spans="1:7" ht="13.8" x14ac:dyDescent="0.25">
      <c r="A323" s="194" t="s">
        <v>193</v>
      </c>
      <c r="B323" s="264"/>
      <c r="C323" s="268">
        <f>-SUM(C194:C195,C199:C200,C203:C204,C188,C211:C212)</f>
        <v>-29061125.629999995</v>
      </c>
      <c r="D323" s="269">
        <f>C323/$D$28</f>
        <v>-2.3132974340724598E-2</v>
      </c>
      <c r="E323" s="266"/>
      <c r="F323" s="267"/>
    </row>
    <row r="324" spans="1:7" ht="13.8" x14ac:dyDescent="0.25">
      <c r="A324" s="194" t="s">
        <v>194</v>
      </c>
      <c r="B324" s="264"/>
      <c r="C324" s="268">
        <v>-177966.71499999613</v>
      </c>
      <c r="D324" s="269">
        <f>C324/$D$28</f>
        <v>-1.4166345460989491E-4</v>
      </c>
      <c r="E324" s="266"/>
      <c r="F324" s="267"/>
    </row>
    <row r="325" spans="1:7" ht="12.6" customHeight="1" x14ac:dyDescent="0.25">
      <c r="A325" s="194" t="s">
        <v>195</v>
      </c>
      <c r="B325" s="264"/>
      <c r="C325" s="268">
        <v>-625832.93817267905</v>
      </c>
      <c r="D325" s="269">
        <f>C325/$D$28</f>
        <v>-4.9816987423858682E-4</v>
      </c>
      <c r="E325" s="266"/>
      <c r="F325" s="267"/>
    </row>
    <row r="326" spans="1:7" ht="13.8" x14ac:dyDescent="0.25">
      <c r="A326" s="172" t="s">
        <v>196</v>
      </c>
      <c r="B326" s="264"/>
      <c r="C326" s="272">
        <f>SUM(C322:C325)</f>
        <v>-32039179.910403717</v>
      </c>
      <c r="D326" s="273">
        <f>SUM(D322:D325)</f>
        <v>-2.5503538169909089E-2</v>
      </c>
      <c r="E326" s="266"/>
      <c r="F326" s="267"/>
    </row>
    <row r="327" spans="1:7" ht="13.8" x14ac:dyDescent="0.25">
      <c r="A327" s="274"/>
      <c r="B327" s="264"/>
      <c r="C327" s="275"/>
      <c r="D327" s="275"/>
      <c r="E327" s="266"/>
      <c r="F327" s="267"/>
    </row>
    <row r="328" spans="1:7" ht="13.8" x14ac:dyDescent="0.25">
      <c r="A328" s="204" t="s">
        <v>197</v>
      </c>
      <c r="B328" s="264"/>
      <c r="C328" s="276">
        <f>C320+C326</f>
        <v>8024184.1251485832</v>
      </c>
      <c r="D328" s="277">
        <f>C328/$D$28</f>
        <v>6.3873384615457472E-3</v>
      </c>
      <c r="E328" s="266"/>
      <c r="F328" s="267"/>
    </row>
    <row r="329" spans="1:7" ht="13.8" x14ac:dyDescent="0.25">
      <c r="A329" s="274"/>
      <c r="B329" s="264"/>
      <c r="C329" s="275"/>
      <c r="D329" s="269"/>
      <c r="E329" s="266"/>
      <c r="F329" s="267"/>
    </row>
    <row r="330" spans="1:7" ht="13.8" x14ac:dyDescent="0.25">
      <c r="A330" s="194" t="s">
        <v>198</v>
      </c>
      <c r="B330" s="264"/>
      <c r="C330" s="268">
        <v>0</v>
      </c>
      <c r="D330" s="269">
        <f>C330/$D$28</f>
        <v>0</v>
      </c>
      <c r="E330" s="266"/>
      <c r="F330" s="267"/>
      <c r="G330" s="278"/>
    </row>
    <row r="331" spans="1:7" ht="13.8" x14ac:dyDescent="0.25">
      <c r="A331" s="194" t="s">
        <v>199</v>
      </c>
      <c r="B331" s="264"/>
      <c r="C331" s="268">
        <v>0</v>
      </c>
      <c r="D331" s="269">
        <f>C331/$D$28</f>
        <v>0</v>
      </c>
      <c r="E331" s="279"/>
      <c r="F331" s="267"/>
    </row>
    <row r="332" spans="1:7" ht="14.4" thickBot="1" x14ac:dyDescent="0.3">
      <c r="A332" s="204" t="s">
        <v>200</v>
      </c>
      <c r="B332" s="280"/>
      <c r="C332" s="281">
        <f>SUM(C328,C330:C331)</f>
        <v>8024184.1251485832</v>
      </c>
      <c r="D332" s="282">
        <f>SUM(D328:D331)</f>
        <v>6.3873384615457472E-3</v>
      </c>
      <c r="E332" s="283"/>
      <c r="F332" s="267"/>
    </row>
    <row r="333" spans="1:7" ht="15" thickTop="1" thickBot="1" x14ac:dyDescent="0.3">
      <c r="A333" s="284"/>
      <c r="B333" s="280"/>
      <c r="C333" s="285"/>
      <c r="D333" s="286"/>
      <c r="E333" s="266"/>
      <c r="F333" s="267"/>
    </row>
    <row r="334" spans="1:7" ht="17.399999999999999" thickBot="1" x14ac:dyDescent="0.35">
      <c r="A334" s="8" t="s">
        <v>201</v>
      </c>
      <c r="B334" s="9"/>
      <c r="C334" s="9"/>
      <c r="D334" s="9"/>
      <c r="E334" s="9"/>
      <c r="F334" s="10"/>
    </row>
    <row r="335" spans="1:7" ht="16.95" customHeight="1" thickBot="1" x14ac:dyDescent="0.3">
      <c r="A335" s="287" t="s">
        <v>202</v>
      </c>
      <c r="B335" s="288" t="s">
        <v>203</v>
      </c>
      <c r="C335" s="288" t="s">
        <v>204</v>
      </c>
      <c r="D335" s="288" t="s">
        <v>205</v>
      </c>
      <c r="E335" s="288" t="s">
        <v>206</v>
      </c>
      <c r="F335" s="289"/>
    </row>
    <row r="336" spans="1:7" ht="15.75" customHeight="1" thickBot="1" x14ac:dyDescent="0.3">
      <c r="A336" s="290" t="s">
        <v>207</v>
      </c>
      <c r="B336" s="291">
        <f>SUM(B72:E72)</f>
        <v>1024264119</v>
      </c>
      <c r="C336" s="292">
        <v>4417749</v>
      </c>
      <c r="D336" s="292">
        <v>995582251</v>
      </c>
      <c r="E336" s="293">
        <v>4.2433641710526319E-2</v>
      </c>
      <c r="F336" s="294"/>
    </row>
    <row r="337" spans="1:6" ht="15.75" customHeight="1" thickBot="1" x14ac:dyDescent="0.3">
      <c r="A337" s="290" t="s">
        <v>208</v>
      </c>
      <c r="B337" s="291">
        <f t="shared" ref="B337:B344" si="0">D336</f>
        <v>995582251</v>
      </c>
      <c r="C337" s="292">
        <v>17904530</v>
      </c>
      <c r="D337" s="292">
        <v>977677721</v>
      </c>
      <c r="E337" s="293">
        <v>7.213E-2</v>
      </c>
      <c r="F337" s="294"/>
    </row>
    <row r="338" spans="1:6" ht="15.75" customHeight="1" thickBot="1" x14ac:dyDescent="0.3">
      <c r="A338" s="290" t="s">
        <v>209</v>
      </c>
      <c r="B338" s="291">
        <f t="shared" si="0"/>
        <v>977677721</v>
      </c>
      <c r="C338" s="292">
        <v>20061977</v>
      </c>
      <c r="D338" s="292">
        <v>1757615744</v>
      </c>
      <c r="E338" s="293">
        <v>4.5768960997052271E-2</v>
      </c>
      <c r="F338" s="294"/>
    </row>
    <row r="339" spans="1:6" ht="15.75" customHeight="1" thickBot="1" x14ac:dyDescent="0.3">
      <c r="A339" s="290" t="s">
        <v>210</v>
      </c>
      <c r="B339" s="291">
        <f t="shared" si="0"/>
        <v>1757615744</v>
      </c>
      <c r="C339" s="292">
        <v>40217002</v>
      </c>
      <c r="D339" s="292">
        <v>1717398742</v>
      </c>
      <c r="E339" s="293">
        <v>9.0780129027871928E-2</v>
      </c>
      <c r="F339" s="294"/>
    </row>
    <row r="340" spans="1:6" ht="15.75" customHeight="1" thickBot="1" x14ac:dyDescent="0.3">
      <c r="A340" s="290" t="s">
        <v>211</v>
      </c>
      <c r="B340" s="291">
        <f t="shared" si="0"/>
        <v>1717398742</v>
      </c>
      <c r="C340" s="292">
        <v>47478371</v>
      </c>
      <c r="D340" s="292">
        <v>1669920371</v>
      </c>
      <c r="E340" s="293">
        <v>0.11088585293761635</v>
      </c>
      <c r="F340" s="294"/>
    </row>
    <row r="341" spans="1:6" ht="15.75" customHeight="1" thickBot="1" x14ac:dyDescent="0.3">
      <c r="A341" s="290" t="s">
        <v>212</v>
      </c>
      <c r="B341" s="291">
        <f t="shared" si="0"/>
        <v>1669920371</v>
      </c>
      <c r="C341" s="292">
        <v>34674775</v>
      </c>
      <c r="D341" s="292">
        <v>1635245596</v>
      </c>
      <c r="E341" s="293">
        <v>8.3285493068289834E-2</v>
      </c>
      <c r="F341" s="294"/>
    </row>
    <row r="342" spans="1:6" ht="15.75" customHeight="1" thickBot="1" x14ac:dyDescent="0.3">
      <c r="A342" s="290" t="s">
        <v>213</v>
      </c>
      <c r="B342" s="291">
        <f t="shared" si="0"/>
        <v>1635245596</v>
      </c>
      <c r="C342" s="292">
        <v>32624889</v>
      </c>
      <c r="D342" s="292">
        <v>1602620707</v>
      </c>
      <c r="E342" s="293">
        <v>8.0023497133293167E-2</v>
      </c>
      <c r="F342" s="294"/>
    </row>
    <row r="343" spans="1:6" ht="15.75" customHeight="1" thickBot="1" x14ac:dyDescent="0.3">
      <c r="A343" s="290" t="s">
        <v>214</v>
      </c>
      <c r="B343" s="291">
        <f t="shared" si="0"/>
        <v>1602620707</v>
      </c>
      <c r="C343" s="292">
        <v>33133688</v>
      </c>
      <c r="D343" s="292">
        <v>1569487019</v>
      </c>
      <c r="E343" s="293">
        <v>8.2930000000000004E-2</v>
      </c>
      <c r="F343" s="294"/>
    </row>
    <row r="344" spans="1:6" ht="15.75" customHeight="1" thickBot="1" x14ac:dyDescent="0.3">
      <c r="A344" s="290" t="s">
        <v>215</v>
      </c>
      <c r="B344" s="291">
        <f t="shared" si="0"/>
        <v>1569487019</v>
      </c>
      <c r="C344" s="292">
        <v>36980255</v>
      </c>
      <c r="D344" s="292">
        <v>1532506764</v>
      </c>
      <c r="E344" s="293">
        <v>9.4506927826060225E-2</v>
      </c>
      <c r="F344" s="294"/>
    </row>
    <row r="345" spans="1:6" ht="15.75" customHeight="1" thickBot="1" x14ac:dyDescent="0.3">
      <c r="A345" s="295" t="s">
        <v>216</v>
      </c>
      <c r="B345" s="296">
        <f>D344</f>
        <v>1532506764</v>
      </c>
      <c r="C345" s="292">
        <v>23890754</v>
      </c>
      <c r="D345" s="292">
        <f>B345-C345</f>
        <v>1508616010</v>
      </c>
      <c r="E345" s="293">
        <v>6.3223394758935694E-2</v>
      </c>
      <c r="F345" s="294"/>
    </row>
    <row r="346" spans="1:6" ht="15.75" customHeight="1" thickBot="1" x14ac:dyDescent="0.3">
      <c r="A346" s="295" t="s">
        <v>217</v>
      </c>
      <c r="B346" s="296">
        <v>1508616010</v>
      </c>
      <c r="C346" s="292">
        <v>22604057</v>
      </c>
      <c r="D346" s="292">
        <v>1486011953</v>
      </c>
      <c r="E346" s="293">
        <v>6.0097880196014378E-2</v>
      </c>
      <c r="F346" s="294"/>
    </row>
    <row r="347" spans="1:6" ht="15.75" customHeight="1" thickBot="1" x14ac:dyDescent="0.3">
      <c r="A347" s="295" t="s">
        <v>218</v>
      </c>
      <c r="B347" s="296">
        <v>1486011953</v>
      </c>
      <c r="C347" s="292">
        <v>25632829</v>
      </c>
      <c r="D347" s="292">
        <v>1460379124</v>
      </c>
      <c r="E347" s="293">
        <v>6.8435158058540044E-2</v>
      </c>
      <c r="F347" s="294"/>
    </row>
    <row r="348" spans="1:6" ht="15.75" customHeight="1" thickBot="1" x14ac:dyDescent="0.3">
      <c r="A348" s="295" t="s">
        <v>219</v>
      </c>
      <c r="B348" s="296">
        <v>1460379124</v>
      </c>
      <c r="C348" s="292">
        <v>30721140</v>
      </c>
      <c r="D348" s="292">
        <v>1429657984</v>
      </c>
      <c r="E348" s="293">
        <v>8.3459686387335794E-2</v>
      </c>
      <c r="F348" s="294"/>
    </row>
    <row r="349" spans="1:6" ht="15.75" customHeight="1" thickBot="1" x14ac:dyDescent="0.3">
      <c r="A349" s="295" t="s">
        <v>220</v>
      </c>
      <c r="B349" s="296">
        <v>1429657984</v>
      </c>
      <c r="C349" s="292">
        <v>26515604</v>
      </c>
      <c r="D349" s="292">
        <v>1403142380</v>
      </c>
      <c r="E349" s="293">
        <v>7.3582477708969612E-2</v>
      </c>
      <c r="F349" s="294"/>
    </row>
    <row r="350" spans="1:6" ht="15.75" customHeight="1" thickBot="1" x14ac:dyDescent="0.3">
      <c r="A350" s="295" t="s">
        <v>221</v>
      </c>
      <c r="B350" s="296">
        <v>1403142380</v>
      </c>
      <c r="C350" s="292">
        <v>31946288</v>
      </c>
      <c r="D350" s="292">
        <v>1371196092</v>
      </c>
      <c r="E350" s="293">
        <v>9.2335565958586316E-2</v>
      </c>
      <c r="F350" s="294"/>
    </row>
    <row r="351" spans="1:6" ht="15.75" customHeight="1" thickBot="1" x14ac:dyDescent="0.3">
      <c r="A351" s="295" t="s">
        <v>222</v>
      </c>
      <c r="B351" s="296">
        <v>1371196092</v>
      </c>
      <c r="C351" s="292">
        <v>24634032</v>
      </c>
      <c r="D351" s="292">
        <v>1346562060</v>
      </c>
      <c r="E351" s="293">
        <v>7.2058863225196265E-2</v>
      </c>
      <c r="F351" s="294"/>
    </row>
    <row r="352" spans="1:6" ht="15.75" customHeight="1" thickBot="1" x14ac:dyDescent="0.3">
      <c r="A352" s="295" t="s">
        <v>223</v>
      </c>
      <c r="B352" s="296">
        <f>D351</f>
        <v>1346562060</v>
      </c>
      <c r="C352" s="292">
        <v>43819587</v>
      </c>
      <c r="D352" s="292">
        <f>B352-C352</f>
        <v>1302742473</v>
      </c>
      <c r="E352" s="293">
        <v>0.12502911736730893</v>
      </c>
      <c r="F352" s="297"/>
    </row>
    <row r="353" spans="1:8" ht="15.75" customHeight="1" thickBot="1" x14ac:dyDescent="0.3">
      <c r="A353" s="295" t="s">
        <v>224</v>
      </c>
      <c r="B353" s="296">
        <v>1302742473</v>
      </c>
      <c r="C353" s="292">
        <v>46478354</v>
      </c>
      <c r="D353" s="292">
        <v>1256264119</v>
      </c>
      <c r="E353" s="293">
        <v>0.14155000000000001</v>
      </c>
      <c r="F353" s="297"/>
    </row>
    <row r="354" spans="1:8" ht="15.75" customHeight="1" thickBot="1" x14ac:dyDescent="0.3">
      <c r="A354" s="295" t="s">
        <v>225</v>
      </c>
      <c r="B354" s="292">
        <v>1256264119</v>
      </c>
      <c r="C354" s="292">
        <v>34293597</v>
      </c>
      <c r="D354" s="292">
        <f>B354-C354</f>
        <v>1221970522</v>
      </c>
      <c r="E354" s="293">
        <v>0.1145264228386795</v>
      </c>
      <c r="F354" s="297"/>
    </row>
    <row r="355" spans="1:8" ht="14.4" thickBot="1" x14ac:dyDescent="0.3">
      <c r="A355" s="298"/>
      <c r="B355" s="249"/>
      <c r="C355" s="299"/>
      <c r="D355" s="254"/>
      <c r="E355" s="254"/>
      <c r="F355" s="243"/>
    </row>
    <row r="356" spans="1:8" ht="14.4" customHeight="1" thickBot="1" x14ac:dyDescent="0.3">
      <c r="A356" s="287" t="s">
        <v>226</v>
      </c>
      <c r="B356" s="300" t="s">
        <v>227</v>
      </c>
      <c r="C356" s="301"/>
      <c r="D356" s="301"/>
      <c r="E356" s="302"/>
      <c r="F356" s="257"/>
    </row>
    <row r="357" spans="1:8" ht="13.8" x14ac:dyDescent="0.25">
      <c r="A357" s="298"/>
      <c r="B357" s="303"/>
      <c r="C357" s="304"/>
      <c r="D357" s="304"/>
      <c r="E357" s="305"/>
      <c r="F357" s="257"/>
    </row>
    <row r="358" spans="1:8" ht="13.8" x14ac:dyDescent="0.25">
      <c r="A358" s="298"/>
      <c r="B358" s="303"/>
      <c r="C358" s="304"/>
      <c r="D358" s="304"/>
      <c r="E358" s="305"/>
      <c r="F358" s="257"/>
    </row>
    <row r="359" spans="1:8" ht="13.8" x14ac:dyDescent="0.25">
      <c r="A359" s="298"/>
      <c r="B359" s="306"/>
      <c r="C359" s="307"/>
      <c r="D359" s="307"/>
      <c r="E359" s="308"/>
      <c r="F359" s="257"/>
    </row>
    <row r="360" spans="1:8" ht="14.4" thickBot="1" x14ac:dyDescent="0.3">
      <c r="A360" s="298"/>
      <c r="B360" s="249"/>
      <c r="C360" s="299"/>
      <c r="D360" s="254"/>
      <c r="E360" s="254"/>
      <c r="F360" s="257"/>
    </row>
    <row r="361" spans="1:8" ht="17.399999999999999" thickBot="1" x14ac:dyDescent="0.35">
      <c r="A361" s="235" t="s">
        <v>228</v>
      </c>
      <c r="B361" s="236"/>
      <c r="C361" s="236"/>
      <c r="D361" s="236"/>
      <c r="E361" s="236"/>
      <c r="F361" s="237"/>
    </row>
    <row r="362" spans="1:8" ht="14.4" thickBot="1" x14ac:dyDescent="0.3">
      <c r="A362" s="309" t="s">
        <v>229</v>
      </c>
      <c r="B362" s="310"/>
      <c r="C362" s="311" t="s">
        <v>230</v>
      </c>
      <c r="D362" s="311" t="s">
        <v>231</v>
      </c>
      <c r="E362" s="311" t="s">
        <v>232</v>
      </c>
      <c r="F362" s="311" t="s">
        <v>233</v>
      </c>
      <c r="G362" s="312"/>
      <c r="H362" s="171"/>
    </row>
    <row r="363" spans="1:8" ht="13.8" x14ac:dyDescent="0.25">
      <c r="A363" s="313" t="s">
        <v>234</v>
      </c>
      <c r="B363" s="314"/>
      <c r="C363" s="315">
        <v>2077</v>
      </c>
      <c r="D363" s="315">
        <v>2115</v>
      </c>
      <c r="E363" s="316">
        <v>2666</v>
      </c>
      <c r="F363" s="317"/>
      <c r="G363" s="318"/>
      <c r="H363" s="171"/>
    </row>
    <row r="364" spans="1:8" ht="13.8" x14ac:dyDescent="0.25">
      <c r="A364" s="319" t="s">
        <v>235</v>
      </c>
      <c r="B364" s="320"/>
      <c r="C364" s="321">
        <v>1178658340.0899997</v>
      </c>
      <c r="D364" s="321">
        <v>1212609001.1199999</v>
      </c>
      <c r="E364" s="322">
        <v>1739153039.7100005</v>
      </c>
      <c r="F364" s="317"/>
      <c r="G364" s="312"/>
      <c r="H364" s="171"/>
    </row>
    <row r="365" spans="1:8" ht="13.8" x14ac:dyDescent="0.25">
      <c r="A365" s="319" t="s">
        <v>236</v>
      </c>
      <c r="B365" s="320"/>
      <c r="C365" s="323">
        <v>2685155.32</v>
      </c>
      <c r="D365" s="323">
        <v>2704971.11</v>
      </c>
      <c r="E365" s="322">
        <v>2742715.34</v>
      </c>
      <c r="F365" s="324">
        <v>5000000</v>
      </c>
      <c r="G365" s="325"/>
      <c r="H365" s="171"/>
    </row>
    <row r="366" spans="1:8" ht="13.8" x14ac:dyDescent="0.25">
      <c r="A366" s="326" t="s">
        <v>237</v>
      </c>
      <c r="B366" s="327"/>
      <c r="C366" s="323">
        <v>567481.14593163214</v>
      </c>
      <c r="D366" s="323">
        <v>573337.58918203297</v>
      </c>
      <c r="E366" s="322">
        <v>652343.82291072793</v>
      </c>
      <c r="F366" s="317"/>
      <c r="G366" s="312"/>
      <c r="H366" s="171"/>
    </row>
    <row r="367" spans="1:8" ht="13.8" x14ac:dyDescent="0.25">
      <c r="A367" s="319" t="s">
        <v>238</v>
      </c>
      <c r="B367" s="320"/>
      <c r="C367" s="328">
        <v>0.78902499999999998</v>
      </c>
      <c r="D367" s="328">
        <v>0.78902499999999998</v>
      </c>
      <c r="E367" s="329">
        <v>0.8850987532782979</v>
      </c>
      <c r="F367" s="330">
        <v>0.9</v>
      </c>
      <c r="G367" s="312"/>
      <c r="H367" s="171"/>
    </row>
    <row r="368" spans="1:8" ht="13.8" x14ac:dyDescent="0.25">
      <c r="A368" s="319" t="s">
        <v>239</v>
      </c>
      <c r="B368" s="320"/>
      <c r="C368" s="328">
        <v>0.77947500000000003</v>
      </c>
      <c r="D368" s="328">
        <v>0.78495999999999999</v>
      </c>
      <c r="E368" s="329">
        <v>0.87960865217309248</v>
      </c>
      <c r="F368" s="331"/>
      <c r="G368" s="312"/>
      <c r="H368" s="171"/>
    </row>
    <row r="369" spans="1:8" ht="13.8" x14ac:dyDescent="0.25">
      <c r="A369" s="319" t="s">
        <v>240</v>
      </c>
      <c r="B369" s="320"/>
      <c r="C369" s="332">
        <v>0.21593000000000001</v>
      </c>
      <c r="D369" s="332">
        <v>0.21576500000000001</v>
      </c>
      <c r="E369" s="333">
        <v>0.2095318534189477</v>
      </c>
      <c r="F369" s="330">
        <v>0.22</v>
      </c>
      <c r="G369" s="312"/>
      <c r="H369" s="171"/>
    </row>
    <row r="370" spans="1:8" ht="13.8" x14ac:dyDescent="0.25">
      <c r="A370" s="319" t="s">
        <v>241</v>
      </c>
      <c r="B370" s="320"/>
      <c r="C370" s="332">
        <v>0.7314905610954453</v>
      </c>
      <c r="D370" s="332">
        <v>0.73075848834031043</v>
      </c>
      <c r="E370" s="334">
        <v>0.7270555525683482</v>
      </c>
      <c r="F370" s="335">
        <v>0.7</v>
      </c>
      <c r="G370" s="312"/>
      <c r="H370" s="171"/>
    </row>
    <row r="371" spans="1:8" ht="13.8" x14ac:dyDescent="0.25">
      <c r="A371" s="326" t="s">
        <v>242</v>
      </c>
      <c r="B371" s="327"/>
      <c r="C371" s="336">
        <v>4.7792101123401737E-2</v>
      </c>
      <c r="D371" s="336">
        <v>4.7474509530135892E-2</v>
      </c>
      <c r="E371" s="337">
        <v>0</v>
      </c>
      <c r="F371" s="338">
        <v>0.05</v>
      </c>
      <c r="G371" s="312"/>
      <c r="H371" s="171"/>
    </row>
    <row r="372" spans="1:8" ht="13.8" x14ac:dyDescent="0.25">
      <c r="A372" s="339" t="s">
        <v>243</v>
      </c>
      <c r="B372" s="340"/>
      <c r="C372" s="341">
        <f>C639</f>
        <v>3.1015965140545571E-2</v>
      </c>
      <c r="D372" s="341">
        <v>3.1921353117753577E-2</v>
      </c>
      <c r="E372" s="342">
        <v>3.5048689958205835E-2</v>
      </c>
      <c r="F372" s="343">
        <v>0.05</v>
      </c>
      <c r="G372" s="344"/>
      <c r="H372" s="171"/>
    </row>
    <row r="373" spans="1:8" ht="13.8" x14ac:dyDescent="0.25">
      <c r="A373" s="339" t="s">
        <v>244</v>
      </c>
      <c r="B373" s="340"/>
      <c r="C373" s="341">
        <f>C633</f>
        <v>4.6645498546538461E-2</v>
      </c>
      <c r="D373" s="341">
        <v>4.6195658764087072E-2</v>
      </c>
      <c r="E373" s="345">
        <v>3.6518739494590946E-2</v>
      </c>
      <c r="F373" s="346">
        <v>0.05</v>
      </c>
      <c r="G373" s="312"/>
      <c r="H373" s="171"/>
    </row>
    <row r="374" spans="1:8" ht="13.8" x14ac:dyDescent="0.25">
      <c r="A374" s="347" t="s">
        <v>245</v>
      </c>
      <c r="B374" s="348"/>
      <c r="C374" s="349">
        <v>0</v>
      </c>
      <c r="D374" s="349">
        <v>0</v>
      </c>
      <c r="E374" s="345">
        <v>0</v>
      </c>
      <c r="F374" s="346"/>
      <c r="G374" s="312"/>
      <c r="H374" s="171"/>
    </row>
    <row r="375" spans="1:8" ht="13.8" x14ac:dyDescent="0.25">
      <c r="A375" s="339" t="s">
        <v>246</v>
      </c>
      <c r="B375" s="340"/>
      <c r="C375" s="345">
        <v>3.9472E-2</v>
      </c>
      <c r="D375" s="345">
        <v>3.9426999999999997E-2</v>
      </c>
      <c r="E375" s="345">
        <v>3.8695970301524205E-2</v>
      </c>
      <c r="F375" s="350">
        <v>3.85E-2</v>
      </c>
      <c r="G375" s="312"/>
      <c r="H375" s="171"/>
    </row>
    <row r="376" spans="1:8" ht="13.8" x14ac:dyDescent="0.25">
      <c r="A376" s="351" t="s">
        <v>247</v>
      </c>
      <c r="B376" s="320"/>
      <c r="C376" s="352">
        <v>75.088620000000006</v>
      </c>
      <c r="D376" s="352">
        <v>72.225523999999993</v>
      </c>
      <c r="E376" s="352">
        <v>23.297737338539186</v>
      </c>
      <c r="F376" s="353"/>
      <c r="G376" s="312"/>
      <c r="H376" s="171"/>
    </row>
    <row r="377" spans="1:8" ht="13.8" x14ac:dyDescent="0.25">
      <c r="A377" s="354" t="s">
        <v>248</v>
      </c>
      <c r="B377" s="355"/>
      <c r="C377" s="356">
        <v>13.735514645088164</v>
      </c>
      <c r="D377" s="356">
        <v>13.973148105657586</v>
      </c>
      <c r="E377" s="352">
        <v>17.664438171811597</v>
      </c>
      <c r="F377" s="353"/>
      <c r="G377" s="312"/>
      <c r="H377" s="171"/>
    </row>
    <row r="378" spans="1:8" ht="14.4" thickBot="1" x14ac:dyDescent="0.3">
      <c r="A378" s="357" t="s">
        <v>249</v>
      </c>
      <c r="B378" s="358"/>
      <c r="C378" s="359">
        <v>25</v>
      </c>
      <c r="D378" s="359">
        <v>25</v>
      </c>
      <c r="E378" s="360">
        <v>29.75</v>
      </c>
      <c r="F378" s="361"/>
      <c r="G378" s="312"/>
      <c r="H378" s="171"/>
    </row>
    <row r="379" spans="1:8" ht="14.4" thickBot="1" x14ac:dyDescent="0.3">
      <c r="A379" s="362"/>
      <c r="B379" s="362"/>
      <c r="C379" s="362"/>
      <c r="D379" s="362"/>
      <c r="E379" s="362"/>
      <c r="F379" s="363"/>
    </row>
    <row r="380" spans="1:8" ht="14.4" thickBot="1" x14ac:dyDescent="0.3">
      <c r="A380" s="364" t="s">
        <v>250</v>
      </c>
      <c r="B380" s="365"/>
      <c r="C380" s="366"/>
      <c r="D380" s="367"/>
      <c r="E380" s="208"/>
      <c r="F380" s="368"/>
    </row>
    <row r="381" spans="1:8" ht="13.8" x14ac:dyDescent="0.25">
      <c r="A381" s="369" t="s">
        <v>251</v>
      </c>
      <c r="B381" s="370"/>
      <c r="C381" s="813">
        <v>2115</v>
      </c>
      <c r="D381" s="371"/>
      <c r="E381" s="208"/>
      <c r="F381" s="368"/>
    </row>
    <row r="382" spans="1:8" ht="13.8" x14ac:dyDescent="0.25">
      <c r="A382" s="372" t="s">
        <v>252</v>
      </c>
      <c r="B382" s="373"/>
      <c r="C382" s="374">
        <f>(C387-C381)-(C384+C383)</f>
        <v>-24</v>
      </c>
      <c r="D382" s="375"/>
      <c r="E382" s="208"/>
      <c r="F382" s="368"/>
    </row>
    <row r="383" spans="1:8" ht="13.8" x14ac:dyDescent="0.25">
      <c r="A383" s="372" t="s">
        <v>253</v>
      </c>
      <c r="B383" s="373"/>
      <c r="C383" s="376">
        <v>0</v>
      </c>
      <c r="D383" s="377"/>
      <c r="E383" s="378"/>
      <c r="F383" s="368"/>
    </row>
    <row r="384" spans="1:8" ht="13.8" x14ac:dyDescent="0.25">
      <c r="A384" s="372" t="s">
        <v>254</v>
      </c>
      <c r="B384" s="373"/>
      <c r="C384" s="376">
        <v>-14</v>
      </c>
      <c r="D384" s="207"/>
      <c r="E384" s="378"/>
      <c r="F384" s="368"/>
    </row>
    <row r="385" spans="1:6" ht="13.8" x14ac:dyDescent="0.25">
      <c r="A385" s="372" t="s">
        <v>255</v>
      </c>
      <c r="B385" s="373"/>
      <c r="C385" s="376">
        <v>0</v>
      </c>
      <c r="D385" s="379"/>
      <c r="E385" s="378"/>
      <c r="F385" s="368"/>
    </row>
    <row r="386" spans="1:6" ht="13.8" x14ac:dyDescent="0.25">
      <c r="A386" s="372" t="s">
        <v>152</v>
      </c>
      <c r="B386" s="373"/>
      <c r="C386" s="374">
        <v>0</v>
      </c>
      <c r="D386" s="377"/>
      <c r="E386" s="208"/>
      <c r="F386" s="368"/>
    </row>
    <row r="387" spans="1:6" ht="14.4" thickBot="1" x14ac:dyDescent="0.3">
      <c r="A387" s="380" t="s">
        <v>256</v>
      </c>
      <c r="B387" s="381"/>
      <c r="C387" s="382">
        <f>C363</f>
        <v>2077</v>
      </c>
      <c r="D387" s="383"/>
      <c r="E387" s="208"/>
      <c r="F387" s="368"/>
    </row>
    <row r="388" spans="1:6" ht="14.4" thickBot="1" x14ac:dyDescent="0.3">
      <c r="A388" s="384"/>
      <c r="B388" s="385"/>
      <c r="C388" s="385"/>
      <c r="D388" s="386"/>
      <c r="E388" s="208"/>
      <c r="F388" s="387"/>
    </row>
    <row r="389" spans="1:6" ht="14.4" thickBot="1" x14ac:dyDescent="0.3">
      <c r="A389" s="364" t="s">
        <v>257</v>
      </c>
      <c r="B389" s="365"/>
      <c r="C389" s="366"/>
      <c r="D389" s="207"/>
      <c r="E389" s="208"/>
      <c r="F389" s="368"/>
    </row>
    <row r="390" spans="1:6" ht="13.8" x14ac:dyDescent="0.25">
      <c r="A390" s="388" t="s">
        <v>258</v>
      </c>
      <c r="B390" s="389"/>
      <c r="C390" s="814">
        <v>1212609001.1100013</v>
      </c>
      <c r="D390" s="390"/>
      <c r="E390" s="208"/>
      <c r="F390" s="368"/>
    </row>
    <row r="391" spans="1:6" ht="13.8" x14ac:dyDescent="0.25">
      <c r="A391" s="391" t="s">
        <v>259</v>
      </c>
      <c r="B391" s="392"/>
      <c r="C391" s="393">
        <v>0</v>
      </c>
      <c r="D391" s="207"/>
      <c r="E391" s="208"/>
      <c r="F391" s="368"/>
    </row>
    <row r="392" spans="1:6" ht="13.8" x14ac:dyDescent="0.25">
      <c r="A392" s="394" t="s">
        <v>260</v>
      </c>
      <c r="B392" s="395"/>
      <c r="C392" s="393">
        <v>-49596719.259999998</v>
      </c>
      <c r="D392" s="396"/>
      <c r="E392" s="208"/>
      <c r="F392" s="368"/>
    </row>
    <row r="393" spans="1:6" ht="13.8" x14ac:dyDescent="0.25">
      <c r="A393" s="394" t="s">
        <v>261</v>
      </c>
      <c r="B393" s="395"/>
      <c r="C393" s="393">
        <v>-24914565.896298133</v>
      </c>
      <c r="D393" s="207"/>
      <c r="E393" s="208"/>
      <c r="F393" s="368"/>
    </row>
    <row r="394" spans="1:6" ht="13.8" x14ac:dyDescent="0.25">
      <c r="A394" s="394" t="s">
        <v>254</v>
      </c>
      <c r="B394" s="395"/>
      <c r="C394" s="393">
        <v>-629097.32370186469</v>
      </c>
      <c r="D394" s="397"/>
      <c r="E394" s="208"/>
      <c r="F394" s="368"/>
    </row>
    <row r="395" spans="1:6" ht="13.8" x14ac:dyDescent="0.25">
      <c r="A395" s="394" t="s">
        <v>262</v>
      </c>
      <c r="B395" s="395"/>
      <c r="C395" s="393">
        <v>0</v>
      </c>
      <c r="D395" s="207"/>
      <c r="E395" s="208"/>
      <c r="F395" s="368"/>
    </row>
    <row r="396" spans="1:6" ht="13.8" x14ac:dyDescent="0.25">
      <c r="A396" s="391" t="s">
        <v>263</v>
      </c>
      <c r="B396" s="398"/>
      <c r="C396" s="393">
        <v>7950725.0899999999</v>
      </c>
      <c r="D396" s="207"/>
      <c r="E396" s="208"/>
      <c r="F396" s="368"/>
    </row>
    <row r="397" spans="1:6" ht="14.4" thickBot="1" x14ac:dyDescent="0.3">
      <c r="A397" s="391" t="s">
        <v>264</v>
      </c>
      <c r="B397" s="398"/>
      <c r="C397" s="399">
        <v>368132.78</v>
      </c>
      <c r="D397" s="207"/>
      <c r="E397" s="208"/>
      <c r="F397" s="368"/>
    </row>
    <row r="398" spans="1:6" ht="14.4" thickBot="1" x14ac:dyDescent="0.3">
      <c r="A398" s="400" t="s">
        <v>265</v>
      </c>
      <c r="B398" s="395"/>
      <c r="C398" s="401">
        <f>SUM(C390:C397)</f>
        <v>1145787476.5000012</v>
      </c>
      <c r="D398" s="207"/>
      <c r="E398" s="208"/>
      <c r="F398" s="368"/>
    </row>
    <row r="399" spans="1:6" ht="13.8" x14ac:dyDescent="0.25">
      <c r="A399" s="402" t="s">
        <v>266</v>
      </c>
      <c r="B399" s="403"/>
      <c r="C399" s="393">
        <v>32870863.580000002</v>
      </c>
      <c r="D399" s="207"/>
      <c r="E399" s="208"/>
      <c r="F399" s="368"/>
    </row>
    <row r="400" spans="1:6" ht="14.4" thickBot="1" x14ac:dyDescent="0.3">
      <c r="A400" s="404" t="s">
        <v>256</v>
      </c>
      <c r="B400" s="405"/>
      <c r="C400" s="406">
        <f>SUM(C398:C399)</f>
        <v>1178658340.0800011</v>
      </c>
      <c r="E400" s="407"/>
      <c r="F400" s="368"/>
    </row>
    <row r="401" spans="1:6" ht="14.4" thickBot="1" x14ac:dyDescent="0.3">
      <c r="A401" s="362"/>
      <c r="B401" s="362"/>
      <c r="C401" s="362"/>
      <c r="D401" s="207"/>
      <c r="E401" s="208"/>
      <c r="F401" s="368"/>
    </row>
    <row r="402" spans="1:6" ht="14.4" thickBot="1" x14ac:dyDescent="0.3">
      <c r="A402" s="364" t="s">
        <v>267</v>
      </c>
      <c r="B402" s="365"/>
      <c r="C402" s="366"/>
      <c r="D402" s="207"/>
      <c r="E402" s="208"/>
      <c r="F402" s="368"/>
    </row>
    <row r="403" spans="1:6" ht="15" customHeight="1" x14ac:dyDescent="0.25">
      <c r="A403" s="408" t="s">
        <v>268</v>
      </c>
      <c r="B403" s="389"/>
      <c r="C403" s="409">
        <f>C400</f>
        <v>1178658340.0800011</v>
      </c>
      <c r="D403" s="207"/>
      <c r="E403" s="208"/>
      <c r="F403" s="368"/>
    </row>
    <row r="404" spans="1:6" ht="15" customHeight="1" x14ac:dyDescent="0.25">
      <c r="A404" s="394" t="s">
        <v>269</v>
      </c>
      <c r="B404" s="395"/>
      <c r="C404" s="410">
        <f>C308+C309</f>
        <v>43321009.219999999</v>
      </c>
      <c r="D404" s="411"/>
      <c r="E404" s="208"/>
      <c r="F404" s="368"/>
    </row>
    <row r="405" spans="1:6" ht="15" customHeight="1" x14ac:dyDescent="0.25">
      <c r="A405" s="394" t="s">
        <v>270</v>
      </c>
      <c r="B405" s="395"/>
      <c r="C405" s="393">
        <v>0</v>
      </c>
      <c r="D405" s="207"/>
      <c r="E405" s="208"/>
      <c r="F405" s="368"/>
    </row>
    <row r="406" spans="1:6" ht="15" customHeight="1" thickBot="1" x14ac:dyDescent="0.3">
      <c r="A406" s="412" t="s">
        <v>271</v>
      </c>
      <c r="B406" s="413"/>
      <c r="C406" s="414">
        <v>-8826.4965659224836</v>
      </c>
      <c r="D406" s="207"/>
      <c r="E406" s="208"/>
      <c r="F406" s="368"/>
    </row>
    <row r="407" spans="1:6" ht="15" customHeight="1" x14ac:dyDescent="0.25">
      <c r="A407" s="388" t="s">
        <v>272</v>
      </c>
      <c r="B407" s="389"/>
      <c r="C407" s="409">
        <f>SUM(C403:C406)</f>
        <v>1221970522.8034353</v>
      </c>
      <c r="D407" s="411"/>
      <c r="E407" s="377"/>
      <c r="F407" s="368"/>
    </row>
    <row r="408" spans="1:6" ht="14.4" thickBot="1" x14ac:dyDescent="0.3">
      <c r="A408" s="362"/>
      <c r="B408" s="362"/>
      <c r="C408" s="362"/>
      <c r="D408" s="207"/>
      <c r="E408" s="208"/>
      <c r="F408" s="368"/>
    </row>
    <row r="409" spans="1:6" ht="13.8" x14ac:dyDescent="0.25">
      <c r="A409" s="415" t="s">
        <v>273</v>
      </c>
      <c r="B409" s="416"/>
      <c r="C409" s="417"/>
      <c r="D409" s="207"/>
      <c r="E409" s="208"/>
      <c r="F409" s="368"/>
    </row>
    <row r="410" spans="1:6" ht="13.8" x14ac:dyDescent="0.25">
      <c r="A410" s="418"/>
      <c r="B410" s="419"/>
      <c r="C410" s="420"/>
      <c r="D410" s="207"/>
      <c r="E410" s="208"/>
      <c r="F410" s="368"/>
    </row>
    <row r="411" spans="1:6" ht="13.8" x14ac:dyDescent="0.25">
      <c r="A411" s="421"/>
      <c r="B411" s="362"/>
      <c r="C411" s="422"/>
      <c r="D411" s="207"/>
      <c r="E411" s="208"/>
      <c r="F411" s="368"/>
    </row>
    <row r="412" spans="1:6" ht="13.8" x14ac:dyDescent="0.25">
      <c r="A412" s="421"/>
      <c r="B412" s="362"/>
      <c r="C412" s="422"/>
      <c r="D412" s="207"/>
      <c r="E412" s="208"/>
      <c r="F412" s="368"/>
    </row>
    <row r="413" spans="1:6" ht="13.8" x14ac:dyDescent="0.25">
      <c r="A413" s="421"/>
      <c r="B413" s="362"/>
      <c r="C413" s="422"/>
      <c r="D413" s="379"/>
      <c r="E413" s="208"/>
      <c r="F413" s="368"/>
    </row>
    <row r="414" spans="1:6" ht="13.8" x14ac:dyDescent="0.25">
      <c r="A414" s="421"/>
      <c r="B414" s="362"/>
      <c r="C414" s="422"/>
      <c r="D414" s="207"/>
      <c r="E414" s="208"/>
      <c r="F414" s="368"/>
    </row>
    <row r="415" spans="1:6" ht="13.8" x14ac:dyDescent="0.25">
      <c r="A415" s="421"/>
      <c r="B415" s="362"/>
      <c r="C415" s="422"/>
      <c r="D415" s="207"/>
      <c r="E415" s="208"/>
      <c r="F415" s="368"/>
    </row>
    <row r="416" spans="1:6" ht="13.8" x14ac:dyDescent="0.25">
      <c r="A416" s="421"/>
      <c r="B416" s="362"/>
      <c r="C416" s="422"/>
      <c r="D416" s="207"/>
      <c r="E416" s="208"/>
      <c r="F416" s="368"/>
    </row>
    <row r="417" spans="1:6" ht="13.8" x14ac:dyDescent="0.25">
      <c r="A417" s="421"/>
      <c r="B417" s="362"/>
      <c r="C417" s="422"/>
      <c r="D417" s="207"/>
      <c r="E417" s="208"/>
      <c r="F417" s="368"/>
    </row>
    <row r="418" spans="1:6" ht="13.8" x14ac:dyDescent="0.25">
      <c r="A418" s="421"/>
      <c r="B418" s="362"/>
      <c r="C418" s="422"/>
      <c r="D418" s="207"/>
      <c r="E418" s="208"/>
      <c r="F418" s="368"/>
    </row>
    <row r="419" spans="1:6" ht="13.8" x14ac:dyDescent="0.25">
      <c r="A419" s="421"/>
      <c r="B419" s="362"/>
      <c r="C419" s="422"/>
      <c r="D419" s="207"/>
      <c r="E419" s="208"/>
      <c r="F419" s="368"/>
    </row>
    <row r="420" spans="1:6" ht="13.8" x14ac:dyDescent="0.25">
      <c r="A420" s="421"/>
      <c r="B420" s="362"/>
      <c r="C420" s="422"/>
      <c r="D420" s="207"/>
      <c r="E420" s="208"/>
      <c r="F420" s="368"/>
    </row>
    <row r="421" spans="1:6" ht="13.8" x14ac:dyDescent="0.25">
      <c r="A421" s="421"/>
      <c r="B421" s="362"/>
      <c r="C421" s="422"/>
      <c r="D421" s="207"/>
      <c r="E421" s="208"/>
      <c r="F421" s="368"/>
    </row>
    <row r="422" spans="1:6" ht="13.8" x14ac:dyDescent="0.25">
      <c r="A422" s="421"/>
      <c r="B422" s="362"/>
      <c r="C422" s="422"/>
      <c r="D422" s="207"/>
      <c r="E422" s="208"/>
      <c r="F422" s="368"/>
    </row>
    <row r="423" spans="1:6" ht="13.8" x14ac:dyDescent="0.25">
      <c r="A423" s="421"/>
      <c r="B423" s="362"/>
      <c r="C423" s="422"/>
      <c r="D423" s="207"/>
      <c r="E423" s="208"/>
      <c r="F423" s="368"/>
    </row>
    <row r="424" spans="1:6" ht="13.8" x14ac:dyDescent="0.25">
      <c r="A424" s="423"/>
      <c r="B424" s="424"/>
      <c r="C424" s="425"/>
      <c r="D424" s="207"/>
      <c r="E424" s="208"/>
      <c r="F424" s="368"/>
    </row>
    <row r="425" spans="1:6" ht="14.4" thickBot="1" x14ac:dyDescent="0.3">
      <c r="A425" s="362"/>
      <c r="B425" s="362"/>
      <c r="C425" s="362"/>
      <c r="D425" s="207"/>
      <c r="E425" s="208"/>
      <c r="F425" s="368"/>
    </row>
    <row r="426" spans="1:6" ht="17.399999999999999" thickBot="1" x14ac:dyDescent="0.35">
      <c r="A426" s="8" t="s">
        <v>274</v>
      </c>
      <c r="B426" s="9"/>
      <c r="C426" s="9"/>
      <c r="D426" s="9"/>
      <c r="E426" s="9"/>
      <c r="F426" s="10"/>
    </row>
    <row r="427" spans="1:6" s="7" customFormat="1" ht="22.95" customHeight="1" thickBot="1" x14ac:dyDescent="0.3">
      <c r="A427" s="426" t="s">
        <v>275</v>
      </c>
      <c r="B427" s="427" t="s">
        <v>276</v>
      </c>
      <c r="C427" s="428"/>
      <c r="D427" s="429" t="s">
        <v>277</v>
      </c>
      <c r="E427" s="430" t="s">
        <v>278</v>
      </c>
      <c r="F427" s="429" t="s">
        <v>279</v>
      </c>
    </row>
    <row r="428" spans="1:6" ht="29.25" customHeight="1" thickBot="1" x14ac:dyDescent="0.3">
      <c r="A428" s="431" t="s">
        <v>280</v>
      </c>
      <c r="B428" s="432" t="s">
        <v>281</v>
      </c>
      <c r="C428" s="433"/>
      <c r="D428" s="434">
        <v>3.5000000000000003E-2</v>
      </c>
      <c r="E428" s="435">
        <f>(SUM(D504:D505))/(C364)</f>
        <v>3.391564829291209E-2</v>
      </c>
      <c r="F428" s="436" t="s">
        <v>282</v>
      </c>
    </row>
    <row r="429" spans="1:6" ht="13.8" thickBot="1" x14ac:dyDescent="0.3">
      <c r="A429" s="437"/>
      <c r="B429" s="438" t="s">
        <v>283</v>
      </c>
      <c r="C429" s="439"/>
      <c r="D429" s="440">
        <f>E429</f>
        <v>75551303</v>
      </c>
      <c r="E429" s="440">
        <f>F151</f>
        <v>75551303</v>
      </c>
      <c r="F429" s="436" t="s">
        <v>282</v>
      </c>
    </row>
    <row r="430" spans="1:6" ht="39.75" customHeight="1" thickBot="1" x14ac:dyDescent="0.3">
      <c r="A430" s="437"/>
      <c r="B430" s="438" t="s">
        <v>284</v>
      </c>
      <c r="C430" s="439"/>
      <c r="D430" s="441">
        <v>9708849.4384999983</v>
      </c>
      <c r="E430" s="442">
        <f>D430</f>
        <v>9708849.4384999983</v>
      </c>
      <c r="F430" s="436" t="s">
        <v>282</v>
      </c>
    </row>
    <row r="431" spans="1:6" ht="29.25" customHeight="1" thickBot="1" x14ac:dyDescent="0.3">
      <c r="A431" s="437"/>
      <c r="B431" s="438" t="s">
        <v>285</v>
      </c>
      <c r="C431" s="439"/>
      <c r="D431" s="440">
        <f>E431</f>
        <v>12219705.220000001</v>
      </c>
      <c r="E431" s="440">
        <f>D34</f>
        <v>12219705.220000001</v>
      </c>
      <c r="F431" s="436" t="s">
        <v>282</v>
      </c>
    </row>
    <row r="432" spans="1:6" ht="13.8" thickBot="1" x14ac:dyDescent="0.3">
      <c r="A432" s="437"/>
      <c r="B432" s="438" t="s">
        <v>286</v>
      </c>
      <c r="C432" s="439"/>
      <c r="D432" s="434" t="s">
        <v>52</v>
      </c>
      <c r="E432" s="435" t="str">
        <f>IF(C312&lt;0,"yes","No")</f>
        <v>No</v>
      </c>
      <c r="F432" s="436" t="s">
        <v>282</v>
      </c>
    </row>
    <row r="433" spans="1:6" ht="29.25" customHeight="1" thickBot="1" x14ac:dyDescent="0.3">
      <c r="A433" s="437"/>
      <c r="B433" s="438" t="s">
        <v>287</v>
      </c>
      <c r="C433" s="439"/>
      <c r="D433" s="434" t="s">
        <v>52</v>
      </c>
      <c r="E433" s="435" t="s">
        <v>282</v>
      </c>
      <c r="F433" s="436" t="s">
        <v>282</v>
      </c>
    </row>
    <row r="434" spans="1:6" ht="13.8" thickBot="1" x14ac:dyDescent="0.3">
      <c r="A434" s="437"/>
      <c r="B434" s="438" t="s">
        <v>288</v>
      </c>
      <c r="C434" s="439"/>
      <c r="D434" s="434" t="s">
        <v>52</v>
      </c>
      <c r="E434" s="435" t="s">
        <v>282</v>
      </c>
      <c r="F434" s="436" t="s">
        <v>282</v>
      </c>
    </row>
    <row r="435" spans="1:6" ht="13.8" thickBot="1" x14ac:dyDescent="0.3">
      <c r="A435" s="443"/>
      <c r="B435" s="438" t="s">
        <v>289</v>
      </c>
      <c r="C435" s="439"/>
      <c r="D435" s="444">
        <f>D437</f>
        <v>45890</v>
      </c>
      <c r="E435" s="444">
        <f>D8</f>
        <v>45798</v>
      </c>
      <c r="F435" s="436" t="s">
        <v>282</v>
      </c>
    </row>
    <row r="436" spans="1:6" ht="28.5" customHeight="1" thickBot="1" x14ac:dyDescent="0.3">
      <c r="A436" s="445" t="s">
        <v>290</v>
      </c>
      <c r="B436" s="446" t="s">
        <v>291</v>
      </c>
      <c r="C436" s="439"/>
      <c r="D436" s="447">
        <v>5.0000000000000001E-3</v>
      </c>
      <c r="E436" s="435">
        <f>(A547+C553)/D27</f>
        <v>1.2252352129758733E-3</v>
      </c>
      <c r="F436" s="436" t="s">
        <v>282</v>
      </c>
    </row>
    <row r="437" spans="1:6" ht="13.2" customHeight="1" x14ac:dyDescent="0.25">
      <c r="A437" s="448" t="s">
        <v>292</v>
      </c>
      <c r="B437" s="449" t="s">
        <v>293</v>
      </c>
      <c r="C437" s="450"/>
      <c r="D437" s="451">
        <f>B79</f>
        <v>45890</v>
      </c>
      <c r="E437" s="452">
        <f>E435</f>
        <v>45798</v>
      </c>
      <c r="F437" s="453" t="s">
        <v>52</v>
      </c>
    </row>
    <row r="438" spans="1:6" ht="29.25" customHeight="1" x14ac:dyDescent="0.25">
      <c r="A438" s="454"/>
      <c r="B438" s="455" t="s">
        <v>294</v>
      </c>
      <c r="C438" s="456" t="s">
        <v>295</v>
      </c>
      <c r="D438" s="457">
        <v>0.25777777777777777</v>
      </c>
      <c r="E438" s="458">
        <v>0.18985728037063074</v>
      </c>
      <c r="F438" s="459" t="s">
        <v>52</v>
      </c>
    </row>
    <row r="439" spans="1:6" ht="28.5" customHeight="1" x14ac:dyDescent="0.25">
      <c r="A439" s="454"/>
      <c r="B439" s="455" t="s">
        <v>296</v>
      </c>
      <c r="C439" s="456"/>
      <c r="D439" s="460">
        <f>10%*D27</f>
        <v>180000000</v>
      </c>
      <c r="E439" s="461">
        <f>D29</f>
        <v>1221970522</v>
      </c>
      <c r="F439" s="462" t="s">
        <v>282</v>
      </c>
    </row>
    <row r="440" spans="1:6" x14ac:dyDescent="0.25">
      <c r="A440" s="454"/>
      <c r="B440" s="455" t="s">
        <v>297</v>
      </c>
      <c r="C440" s="456" t="s">
        <v>297</v>
      </c>
      <c r="D440" s="463" t="s">
        <v>52</v>
      </c>
      <c r="E440" s="464" t="str">
        <f>E432</f>
        <v>No</v>
      </c>
      <c r="F440" s="462" t="s">
        <v>282</v>
      </c>
    </row>
    <row r="441" spans="1:6" ht="13.2" customHeight="1" x14ac:dyDescent="0.25">
      <c r="A441" s="454"/>
      <c r="B441" s="455" t="s">
        <v>298</v>
      </c>
      <c r="C441" s="456" t="s">
        <v>298</v>
      </c>
      <c r="D441" s="457">
        <v>3.5000000000000003E-2</v>
      </c>
      <c r="E441" s="465">
        <v>3.8761489514010886E-2</v>
      </c>
      <c r="F441" s="459" t="s">
        <v>52</v>
      </c>
    </row>
    <row r="442" spans="1:6" ht="13.2" customHeight="1" x14ac:dyDescent="0.25">
      <c r="A442" s="454"/>
      <c r="B442" s="455" t="s">
        <v>299</v>
      </c>
      <c r="C442" s="456" t="s">
        <v>299</v>
      </c>
      <c r="D442" s="466">
        <f>C365*2</f>
        <v>5370310.6399999997</v>
      </c>
      <c r="E442" s="467">
        <v>232000000</v>
      </c>
      <c r="F442" s="462" t="s">
        <v>282</v>
      </c>
    </row>
    <row r="443" spans="1:6" x14ac:dyDescent="0.25">
      <c r="A443" s="454"/>
      <c r="B443" s="455" t="s">
        <v>300</v>
      </c>
      <c r="C443" s="468"/>
      <c r="D443" s="466">
        <v>9708849.4384999983</v>
      </c>
      <c r="E443" s="467">
        <f>D443</f>
        <v>9708849.4384999983</v>
      </c>
      <c r="F443" s="462" t="s">
        <v>282</v>
      </c>
    </row>
    <row r="444" spans="1:6" ht="27" customHeight="1" x14ac:dyDescent="0.25">
      <c r="A444" s="454"/>
      <c r="B444" s="455" t="s">
        <v>301</v>
      </c>
      <c r="C444" s="468"/>
      <c r="D444" s="466">
        <v>0</v>
      </c>
      <c r="E444" s="466">
        <f>D444</f>
        <v>0</v>
      </c>
      <c r="F444" s="462" t="s">
        <v>282</v>
      </c>
    </row>
    <row r="445" spans="1:6" x14ac:dyDescent="0.25">
      <c r="A445" s="454"/>
      <c r="B445" s="455" t="s">
        <v>283</v>
      </c>
      <c r="C445" s="456"/>
      <c r="D445" s="469">
        <f>D429</f>
        <v>75551303</v>
      </c>
      <c r="E445" s="470">
        <f>E429</f>
        <v>75551303</v>
      </c>
      <c r="F445" s="462" t="s">
        <v>282</v>
      </c>
    </row>
    <row r="446" spans="1:6" ht="13.8" thickBot="1" x14ac:dyDescent="0.3">
      <c r="A446" s="471"/>
      <c r="B446" s="455" t="s">
        <v>302</v>
      </c>
      <c r="C446" s="456"/>
      <c r="D446" s="466" t="s">
        <v>52</v>
      </c>
      <c r="E446" s="467" t="s">
        <v>282</v>
      </c>
      <c r="F446" s="472" t="s">
        <v>282</v>
      </c>
    </row>
    <row r="447" spans="1:6" ht="15" customHeight="1" x14ac:dyDescent="0.25">
      <c r="A447" s="473" t="s">
        <v>303</v>
      </c>
      <c r="B447" s="438" t="s">
        <v>293</v>
      </c>
      <c r="C447" s="439"/>
      <c r="D447" s="474">
        <f>D437</f>
        <v>45890</v>
      </c>
      <c r="E447" s="474">
        <f>E437</f>
        <v>45798</v>
      </c>
      <c r="F447" s="475" t="s">
        <v>52</v>
      </c>
    </row>
    <row r="448" spans="1:6" ht="15" customHeight="1" x14ac:dyDescent="0.25">
      <c r="A448" s="473"/>
      <c r="B448" s="476" t="str">
        <f>B438</f>
        <v>Class (B+C+D) as % of Principal Outstanding of all Notes &lt;2x most recent Issue Date</v>
      </c>
      <c r="C448" s="477" t="s">
        <v>295</v>
      </c>
      <c r="D448" s="478">
        <f t="shared" ref="D448:E455" si="1">D438</f>
        <v>0.25777777777777777</v>
      </c>
      <c r="E448" s="479">
        <f t="shared" si="1"/>
        <v>0.18985728037063074</v>
      </c>
      <c r="F448" s="475" t="s">
        <v>52</v>
      </c>
    </row>
    <row r="449" spans="1:6" ht="26.4" customHeight="1" x14ac:dyDescent="0.25">
      <c r="A449" s="473"/>
      <c r="B449" s="476" t="str">
        <f>B439</f>
        <v>Principal Outstanding of all Notes &lt; 10% Principal Outstanding at most recent Issue Date</v>
      </c>
      <c r="C449" s="477"/>
      <c r="D449" s="480">
        <f t="shared" si="1"/>
        <v>180000000</v>
      </c>
      <c r="E449" s="481">
        <f t="shared" si="1"/>
        <v>1221970522</v>
      </c>
      <c r="F449" s="462" t="s">
        <v>282</v>
      </c>
    </row>
    <row r="450" spans="1:6" x14ac:dyDescent="0.25">
      <c r="A450" s="473"/>
      <c r="B450" s="476" t="s">
        <v>297</v>
      </c>
      <c r="C450" s="477" t="s">
        <v>297</v>
      </c>
      <c r="D450" s="482" t="s">
        <v>52</v>
      </c>
      <c r="E450" s="483" t="str">
        <f t="shared" si="1"/>
        <v>No</v>
      </c>
      <c r="F450" s="462" t="s">
        <v>282</v>
      </c>
    </row>
    <row r="451" spans="1:6" ht="13.2" customHeight="1" x14ac:dyDescent="0.25">
      <c r="A451" s="473"/>
      <c r="B451" s="476" t="s">
        <v>298</v>
      </c>
      <c r="C451" s="477" t="s">
        <v>298</v>
      </c>
      <c r="D451" s="478">
        <v>3.5000000000000003E-2</v>
      </c>
      <c r="E451" s="484">
        <f t="shared" si="1"/>
        <v>3.8761489514010886E-2</v>
      </c>
      <c r="F451" s="459" t="s">
        <v>52</v>
      </c>
    </row>
    <row r="452" spans="1:6" ht="13.2" customHeight="1" x14ac:dyDescent="0.25">
      <c r="A452" s="473"/>
      <c r="B452" s="476" t="s">
        <v>304</v>
      </c>
      <c r="C452" s="477" t="s">
        <v>299</v>
      </c>
      <c r="D452" s="485">
        <f>D442</f>
        <v>5370310.6399999997</v>
      </c>
      <c r="E452" s="485">
        <f t="shared" si="1"/>
        <v>232000000</v>
      </c>
      <c r="F452" s="462" t="s">
        <v>282</v>
      </c>
    </row>
    <row r="453" spans="1:6" x14ac:dyDescent="0.25">
      <c r="A453" s="473"/>
      <c r="B453" s="476" t="s">
        <v>300</v>
      </c>
      <c r="C453" s="486"/>
      <c r="D453" s="487">
        <f>D443</f>
        <v>9708849.4384999983</v>
      </c>
      <c r="E453" s="487">
        <f t="shared" si="1"/>
        <v>9708849.4384999983</v>
      </c>
      <c r="F453" s="462" t="s">
        <v>282</v>
      </c>
    </row>
    <row r="454" spans="1:6" ht="26.25" customHeight="1" x14ac:dyDescent="0.25">
      <c r="A454" s="473"/>
      <c r="B454" s="476" t="s">
        <v>301</v>
      </c>
      <c r="C454" s="486"/>
      <c r="D454" s="487">
        <f>D444</f>
        <v>0</v>
      </c>
      <c r="E454" s="487">
        <f t="shared" si="1"/>
        <v>0</v>
      </c>
      <c r="F454" s="462" t="s">
        <v>282</v>
      </c>
    </row>
    <row r="455" spans="1:6" x14ac:dyDescent="0.25">
      <c r="A455" s="473"/>
      <c r="B455" s="476" t="s">
        <v>283</v>
      </c>
      <c r="C455" s="477"/>
      <c r="D455" s="487">
        <f>D445</f>
        <v>75551303</v>
      </c>
      <c r="E455" s="487">
        <f t="shared" si="1"/>
        <v>75551303</v>
      </c>
      <c r="F455" s="462" t="s">
        <v>282</v>
      </c>
    </row>
    <row r="456" spans="1:6" ht="13.8" thickBot="1" x14ac:dyDescent="0.3">
      <c r="A456" s="473"/>
      <c r="B456" s="488" t="s">
        <v>302</v>
      </c>
      <c r="C456" s="489"/>
      <c r="D456" s="490" t="s">
        <v>52</v>
      </c>
      <c r="E456" s="490" t="s">
        <v>282</v>
      </c>
      <c r="F456" s="472" t="s">
        <v>282</v>
      </c>
    </row>
    <row r="457" spans="1:6" ht="13.8" thickBot="1" x14ac:dyDescent="0.3">
      <c r="A457" s="491" t="s">
        <v>305</v>
      </c>
      <c r="B457" s="492" t="s">
        <v>306</v>
      </c>
      <c r="C457" s="493"/>
      <c r="D457" s="494" t="s">
        <v>52</v>
      </c>
      <c r="E457" s="495" t="s">
        <v>52</v>
      </c>
      <c r="F457" s="472" t="s">
        <v>52</v>
      </c>
    </row>
    <row r="458" spans="1:6" ht="13.8" thickBot="1" x14ac:dyDescent="0.3">
      <c r="A458" s="496" t="s">
        <v>307</v>
      </c>
      <c r="B458" s="497" t="s">
        <v>308</v>
      </c>
      <c r="C458" s="498"/>
      <c r="D458" s="499">
        <v>105000000</v>
      </c>
      <c r="E458" s="500">
        <f>C312</f>
        <v>0</v>
      </c>
      <c r="F458" s="501" t="s">
        <v>282</v>
      </c>
    </row>
    <row r="459" spans="1:6" ht="13.8" thickBot="1" x14ac:dyDescent="0.3">
      <c r="A459" s="502" t="s">
        <v>309</v>
      </c>
      <c r="B459" s="503" t="s">
        <v>310</v>
      </c>
      <c r="C459" s="504"/>
      <c r="D459" s="499">
        <v>60000000</v>
      </c>
      <c r="E459" s="500">
        <f>E458</f>
        <v>0</v>
      </c>
      <c r="F459" s="501" t="s">
        <v>282</v>
      </c>
    </row>
    <row r="460" spans="1:6" ht="13.8" thickBot="1" x14ac:dyDescent="0.3">
      <c r="A460" s="496" t="s">
        <v>311</v>
      </c>
      <c r="B460" s="503" t="s">
        <v>312</v>
      </c>
      <c r="C460" s="504"/>
      <c r="D460" s="505">
        <v>0</v>
      </c>
      <c r="E460" s="506">
        <f>E458</f>
        <v>0</v>
      </c>
      <c r="F460" s="501" t="s">
        <v>282</v>
      </c>
    </row>
    <row r="461" spans="1:6" ht="27.75" customHeight="1" x14ac:dyDescent="0.25">
      <c r="A461" s="454" t="s">
        <v>313</v>
      </c>
      <c r="B461" s="507" t="s">
        <v>314</v>
      </c>
      <c r="C461" s="508"/>
      <c r="D461" s="509" t="s">
        <v>52</v>
      </c>
      <c r="E461" s="510" t="s">
        <v>282</v>
      </c>
      <c r="F461" s="511" t="s">
        <v>282</v>
      </c>
    </row>
    <row r="462" spans="1:6" s="7" customFormat="1" ht="32.25" customHeight="1" x14ac:dyDescent="0.25">
      <c r="A462" s="454"/>
      <c r="B462" s="512" t="s">
        <v>315</v>
      </c>
      <c r="C462" s="513"/>
      <c r="D462" s="509" t="s">
        <v>52</v>
      </c>
      <c r="E462" s="510" t="s">
        <v>282</v>
      </c>
      <c r="F462" s="511" t="s">
        <v>282</v>
      </c>
    </row>
    <row r="463" spans="1:6" x14ac:dyDescent="0.25">
      <c r="A463" s="454"/>
      <c r="B463" s="514" t="s">
        <v>316</v>
      </c>
      <c r="C463" s="515"/>
      <c r="D463" s="516" t="s">
        <v>52</v>
      </c>
      <c r="E463" s="516" t="s">
        <v>282</v>
      </c>
      <c r="F463" s="462" t="s">
        <v>282</v>
      </c>
    </row>
    <row r="464" spans="1:6" ht="13.2" customHeight="1" x14ac:dyDescent="0.25">
      <c r="A464" s="454"/>
      <c r="B464" s="507" t="s">
        <v>317</v>
      </c>
      <c r="C464" s="508" t="s">
        <v>318</v>
      </c>
      <c r="D464" s="516">
        <f>D429</f>
        <v>75551303</v>
      </c>
      <c r="E464" s="516">
        <f>E429</f>
        <v>75551303</v>
      </c>
      <c r="F464" s="462" t="s">
        <v>282</v>
      </c>
    </row>
    <row r="465" spans="1:6" ht="13.2" customHeight="1" x14ac:dyDescent="0.25">
      <c r="A465" s="454"/>
      <c r="B465" s="507" t="s">
        <v>319</v>
      </c>
      <c r="C465" s="517"/>
      <c r="D465" s="516">
        <f>D453</f>
        <v>9708849.4384999983</v>
      </c>
      <c r="E465" s="516">
        <f>E453</f>
        <v>9708849.4384999983</v>
      </c>
      <c r="F465" s="462" t="s">
        <v>282</v>
      </c>
    </row>
    <row r="466" spans="1:6" ht="13.2" customHeight="1" x14ac:dyDescent="0.25">
      <c r="A466" s="454"/>
      <c r="B466" s="507" t="s">
        <v>320</v>
      </c>
      <c r="C466" s="517"/>
      <c r="D466" s="518">
        <f>D454</f>
        <v>0</v>
      </c>
      <c r="E466" s="516">
        <f>E454</f>
        <v>0</v>
      </c>
      <c r="F466" s="462" t="s">
        <v>282</v>
      </c>
    </row>
    <row r="467" spans="1:6" x14ac:dyDescent="0.25">
      <c r="A467" s="454"/>
      <c r="B467" s="514" t="s">
        <v>321</v>
      </c>
      <c r="C467" s="519"/>
      <c r="D467" s="520" t="s">
        <v>52</v>
      </c>
      <c r="E467" s="521" t="s">
        <v>282</v>
      </c>
      <c r="F467" s="462" t="s">
        <v>282</v>
      </c>
    </row>
    <row r="468" spans="1:6" x14ac:dyDescent="0.25">
      <c r="A468" s="454"/>
      <c r="B468" s="514" t="s">
        <v>322</v>
      </c>
      <c r="C468" s="519"/>
      <c r="D468" s="520" t="s">
        <v>282</v>
      </c>
      <c r="E468" s="522" t="s">
        <v>52</v>
      </c>
      <c r="F468" s="462" t="s">
        <v>282</v>
      </c>
    </row>
    <row r="469" spans="1:6" x14ac:dyDescent="0.25">
      <c r="A469" s="454"/>
      <c r="B469" s="514" t="s">
        <v>286</v>
      </c>
      <c r="C469" s="519"/>
      <c r="D469" s="520" t="s">
        <v>52</v>
      </c>
      <c r="E469" s="523" t="s">
        <v>282</v>
      </c>
      <c r="F469" s="462" t="s">
        <v>282</v>
      </c>
    </row>
    <row r="470" spans="1:6" x14ac:dyDescent="0.25">
      <c r="A470" s="454"/>
      <c r="B470" s="514" t="s">
        <v>287</v>
      </c>
      <c r="C470" s="519"/>
      <c r="D470" s="520" t="s">
        <v>52</v>
      </c>
      <c r="E470" s="524" t="s">
        <v>282</v>
      </c>
      <c r="F470" s="462" t="s">
        <v>282</v>
      </c>
    </row>
    <row r="471" spans="1:6" ht="42" customHeight="1" thickBot="1" x14ac:dyDescent="0.3">
      <c r="A471" s="471"/>
      <c r="B471" s="525" t="s">
        <v>323</v>
      </c>
      <c r="C471" s="526"/>
      <c r="D471" s="527" t="s">
        <v>52</v>
      </c>
      <c r="E471" s="528" t="s">
        <v>282</v>
      </c>
      <c r="F471" s="529" t="s">
        <v>282</v>
      </c>
    </row>
    <row r="472" spans="1:6" ht="13.2" customHeight="1" x14ac:dyDescent="0.25">
      <c r="A472" s="530" t="s">
        <v>324</v>
      </c>
      <c r="B472" s="531" t="s">
        <v>325</v>
      </c>
      <c r="C472" s="532"/>
      <c r="D472" s="533" t="s">
        <v>52</v>
      </c>
      <c r="E472" s="534" t="s">
        <v>282</v>
      </c>
      <c r="F472" s="535" t="s">
        <v>282</v>
      </c>
    </row>
    <row r="473" spans="1:6" ht="27" customHeight="1" x14ac:dyDescent="0.25">
      <c r="A473" s="536"/>
      <c r="B473" s="507" t="s">
        <v>326</v>
      </c>
      <c r="C473" s="508"/>
      <c r="D473" s="537">
        <v>56301</v>
      </c>
      <c r="E473" s="538">
        <v>55122</v>
      </c>
      <c r="F473" s="535" t="s">
        <v>282</v>
      </c>
    </row>
    <row r="474" spans="1:6" ht="28.5" customHeight="1" x14ac:dyDescent="0.25">
      <c r="A474" s="536"/>
      <c r="B474" s="507" t="s">
        <v>327</v>
      </c>
      <c r="C474" s="508"/>
      <c r="D474" s="527" t="s">
        <v>52</v>
      </c>
      <c r="E474" s="539" t="s">
        <v>282</v>
      </c>
      <c r="F474" s="540" t="s">
        <v>282</v>
      </c>
    </row>
    <row r="475" spans="1:6" ht="13.2" customHeight="1" x14ac:dyDescent="0.25">
      <c r="A475" s="536"/>
      <c r="B475" s="507" t="s">
        <v>317</v>
      </c>
      <c r="C475" s="508" t="s">
        <v>318</v>
      </c>
      <c r="D475" s="518">
        <f t="shared" ref="D475:E477" si="2">D464</f>
        <v>75551303</v>
      </c>
      <c r="E475" s="541">
        <f t="shared" si="2"/>
        <v>75551303</v>
      </c>
      <c r="F475" s="535" t="s">
        <v>282</v>
      </c>
    </row>
    <row r="476" spans="1:6" ht="13.2" customHeight="1" x14ac:dyDescent="0.25">
      <c r="A476" s="536"/>
      <c r="B476" s="542" t="s">
        <v>328</v>
      </c>
      <c r="C476" s="515"/>
      <c r="D476" s="543">
        <f t="shared" si="2"/>
        <v>9708849.4384999983</v>
      </c>
      <c r="E476" s="544">
        <f t="shared" si="2"/>
        <v>9708849.4384999983</v>
      </c>
      <c r="F476" s="535" t="s">
        <v>282</v>
      </c>
    </row>
    <row r="477" spans="1:6" ht="13.2" customHeight="1" x14ac:dyDescent="0.25">
      <c r="A477" s="536"/>
      <c r="B477" s="507" t="s">
        <v>320</v>
      </c>
      <c r="C477" s="508"/>
      <c r="D477" s="518">
        <f t="shared" si="2"/>
        <v>0</v>
      </c>
      <c r="E477" s="544">
        <f t="shared" si="2"/>
        <v>0</v>
      </c>
      <c r="F477" s="535" t="s">
        <v>282</v>
      </c>
    </row>
    <row r="478" spans="1:6" x14ac:dyDescent="0.25">
      <c r="A478" s="536"/>
      <c r="B478" s="542" t="s">
        <v>286</v>
      </c>
      <c r="C478" s="515"/>
      <c r="D478" s="545" t="s">
        <v>52</v>
      </c>
      <c r="E478" s="546" t="str">
        <f>E469</f>
        <v>No</v>
      </c>
      <c r="F478" s="535" t="s">
        <v>282</v>
      </c>
    </row>
    <row r="479" spans="1:6" x14ac:dyDescent="0.25">
      <c r="A479" s="536"/>
      <c r="B479" s="507" t="s">
        <v>329</v>
      </c>
      <c r="C479" s="508"/>
      <c r="D479" s="520" t="s">
        <v>282</v>
      </c>
      <c r="E479" s="547" t="s">
        <v>52</v>
      </c>
      <c r="F479" s="535" t="s">
        <v>282</v>
      </c>
    </row>
    <row r="480" spans="1:6" x14ac:dyDescent="0.25">
      <c r="A480" s="536"/>
      <c r="B480" s="507" t="s">
        <v>330</v>
      </c>
      <c r="C480" s="508"/>
      <c r="D480" s="520" t="s">
        <v>52</v>
      </c>
      <c r="E480" s="547" t="s">
        <v>282</v>
      </c>
      <c r="F480" s="535" t="s">
        <v>282</v>
      </c>
    </row>
    <row r="481" spans="1:6" ht="13.2" customHeight="1" x14ac:dyDescent="0.25">
      <c r="A481" s="536"/>
      <c r="B481" s="507" t="s">
        <v>287</v>
      </c>
      <c r="C481" s="508"/>
      <c r="D481" s="520" t="s">
        <v>52</v>
      </c>
      <c r="E481" s="547" t="s">
        <v>282</v>
      </c>
      <c r="F481" s="535" t="s">
        <v>282</v>
      </c>
    </row>
    <row r="482" spans="1:6" ht="13.2" customHeight="1" x14ac:dyDescent="0.25">
      <c r="A482" s="536"/>
      <c r="B482" s="507" t="s">
        <v>321</v>
      </c>
      <c r="C482" s="508"/>
      <c r="D482" s="545" t="s">
        <v>52</v>
      </c>
      <c r="E482" s="548" t="s">
        <v>282</v>
      </c>
      <c r="F482" s="535" t="s">
        <v>282</v>
      </c>
    </row>
    <row r="483" spans="1:6" ht="39.75" customHeight="1" x14ac:dyDescent="0.25">
      <c r="A483" s="536"/>
      <c r="B483" s="507" t="s">
        <v>331</v>
      </c>
      <c r="C483" s="508"/>
      <c r="D483" s="527" t="s">
        <v>282</v>
      </c>
      <c r="E483" s="549" t="s">
        <v>52</v>
      </c>
      <c r="F483" s="540" t="s">
        <v>282</v>
      </c>
    </row>
    <row r="484" spans="1:6" ht="29.25" customHeight="1" thickBot="1" x14ac:dyDescent="0.3">
      <c r="A484" s="536"/>
      <c r="B484" s="507" t="s">
        <v>332</v>
      </c>
      <c r="C484" s="508"/>
      <c r="D484" s="527" t="s">
        <v>282</v>
      </c>
      <c r="E484" s="550" t="s">
        <v>52</v>
      </c>
      <c r="F484" s="540" t="s">
        <v>282</v>
      </c>
    </row>
    <row r="485" spans="1:6" ht="13.2" customHeight="1" x14ac:dyDescent="0.25">
      <c r="A485" s="551" t="s">
        <v>333</v>
      </c>
      <c r="B485" s="552" t="s">
        <v>325</v>
      </c>
      <c r="C485" s="553"/>
      <c r="D485" s="533" t="s">
        <v>52</v>
      </c>
      <c r="E485" s="534" t="s">
        <v>282</v>
      </c>
      <c r="F485" s="554" t="s">
        <v>282</v>
      </c>
    </row>
    <row r="486" spans="1:6" ht="30" customHeight="1" x14ac:dyDescent="0.25">
      <c r="A486" s="555"/>
      <c r="B486" s="556" t="s">
        <v>326</v>
      </c>
      <c r="C486" s="557"/>
      <c r="D486" s="537">
        <v>57762</v>
      </c>
      <c r="E486" s="538">
        <f>E473</f>
        <v>55122</v>
      </c>
      <c r="F486" s="535" t="s">
        <v>282</v>
      </c>
    </row>
    <row r="487" spans="1:6" ht="17.25" customHeight="1" x14ac:dyDescent="0.25">
      <c r="A487" s="555"/>
      <c r="B487" s="556" t="s">
        <v>334</v>
      </c>
      <c r="C487" s="557"/>
      <c r="D487" s="520" t="s">
        <v>52</v>
      </c>
      <c r="E487" s="558" t="s">
        <v>282</v>
      </c>
      <c r="F487" s="535" t="s">
        <v>282</v>
      </c>
    </row>
    <row r="488" spans="1:6" ht="25.5" customHeight="1" x14ac:dyDescent="0.25">
      <c r="A488" s="555"/>
      <c r="B488" s="556" t="s">
        <v>335</v>
      </c>
      <c r="C488" s="559"/>
      <c r="D488" s="520" t="s">
        <v>282</v>
      </c>
      <c r="E488" s="558" t="s">
        <v>52</v>
      </c>
      <c r="F488" s="535" t="s">
        <v>282</v>
      </c>
    </row>
    <row r="489" spans="1:6" x14ac:dyDescent="0.25">
      <c r="A489" s="555"/>
      <c r="B489" s="556" t="s">
        <v>321</v>
      </c>
      <c r="C489" s="559"/>
      <c r="D489" s="520" t="s">
        <v>52</v>
      </c>
      <c r="E489" s="558" t="s">
        <v>282</v>
      </c>
      <c r="F489" s="535" t="s">
        <v>282</v>
      </c>
    </row>
    <row r="490" spans="1:6" ht="12.75" customHeight="1" x14ac:dyDescent="0.25">
      <c r="A490" s="555"/>
      <c r="B490" s="556" t="s">
        <v>317</v>
      </c>
      <c r="C490" s="557" t="s">
        <v>318</v>
      </c>
      <c r="D490" s="518">
        <f t="shared" ref="D490:E492" si="3">D475</f>
        <v>75551303</v>
      </c>
      <c r="E490" s="541">
        <f t="shared" si="3"/>
        <v>75551303</v>
      </c>
      <c r="F490" s="535" t="s">
        <v>282</v>
      </c>
    </row>
    <row r="491" spans="1:6" ht="12.75" customHeight="1" x14ac:dyDescent="0.25">
      <c r="A491" s="555"/>
      <c r="B491" s="560" t="s">
        <v>328</v>
      </c>
      <c r="C491" s="561"/>
      <c r="D491" s="518">
        <f t="shared" si="3"/>
        <v>9708849.4384999983</v>
      </c>
      <c r="E491" s="541">
        <f t="shared" si="3"/>
        <v>9708849.4384999983</v>
      </c>
      <c r="F491" s="535" t="s">
        <v>282</v>
      </c>
    </row>
    <row r="492" spans="1:6" ht="12.75" customHeight="1" x14ac:dyDescent="0.25">
      <c r="A492" s="555"/>
      <c r="B492" s="556" t="s">
        <v>320</v>
      </c>
      <c r="C492" s="559"/>
      <c r="D492" s="518">
        <f t="shared" si="3"/>
        <v>0</v>
      </c>
      <c r="E492" s="541">
        <f t="shared" si="3"/>
        <v>0</v>
      </c>
      <c r="F492" s="535" t="s">
        <v>282</v>
      </c>
    </row>
    <row r="493" spans="1:6" x14ac:dyDescent="0.25">
      <c r="A493" s="555"/>
      <c r="B493" s="556" t="s">
        <v>286</v>
      </c>
      <c r="C493" s="557"/>
      <c r="D493" s="562" t="s">
        <v>52</v>
      </c>
      <c r="E493" s="563" t="s">
        <v>282</v>
      </c>
      <c r="F493" s="535" t="s">
        <v>282</v>
      </c>
    </row>
    <row r="494" spans="1:6" x14ac:dyDescent="0.25">
      <c r="A494" s="555"/>
      <c r="B494" s="556" t="s">
        <v>330</v>
      </c>
      <c r="C494" s="557"/>
      <c r="D494" s="520" t="s">
        <v>52</v>
      </c>
      <c r="E494" s="563" t="s">
        <v>282</v>
      </c>
      <c r="F494" s="535" t="s">
        <v>282</v>
      </c>
    </row>
    <row r="495" spans="1:6" ht="13.2" customHeight="1" x14ac:dyDescent="0.25">
      <c r="A495" s="555"/>
      <c r="B495" s="556" t="s">
        <v>287</v>
      </c>
      <c r="C495" s="557"/>
      <c r="D495" s="520" t="s">
        <v>52</v>
      </c>
      <c r="E495" s="564" t="s">
        <v>282</v>
      </c>
      <c r="F495" s="535" t="s">
        <v>282</v>
      </c>
    </row>
    <row r="496" spans="1:6" ht="13.95" customHeight="1" thickBot="1" x14ac:dyDescent="0.3">
      <c r="A496" s="565"/>
      <c r="B496" s="566" t="s">
        <v>336</v>
      </c>
      <c r="C496" s="567"/>
      <c r="D496" s="568" t="s">
        <v>282</v>
      </c>
      <c r="E496" s="569" t="s">
        <v>52</v>
      </c>
      <c r="F496" s="570" t="s">
        <v>282</v>
      </c>
    </row>
    <row r="497" spans="1:6" ht="14.4" thickBot="1" x14ac:dyDescent="0.3">
      <c r="A497" s="571"/>
      <c r="B497" s="572"/>
      <c r="C497" s="573"/>
      <c r="D497" s="573"/>
      <c r="E497" s="574"/>
      <c r="F497" s="575"/>
    </row>
    <row r="498" spans="1:6" ht="17.399999999999999" thickBot="1" x14ac:dyDescent="0.35">
      <c r="A498" s="8" t="s">
        <v>337</v>
      </c>
      <c r="B498" s="9"/>
      <c r="C498" s="9"/>
      <c r="D498" s="9"/>
      <c r="E498" s="9"/>
      <c r="F498" s="10"/>
    </row>
    <row r="499" spans="1:6" ht="14.4" thickBot="1" x14ac:dyDescent="0.3">
      <c r="A499" s="576" t="s">
        <v>338</v>
      </c>
      <c r="B499" s="577" t="s">
        <v>339</v>
      </c>
      <c r="C499" s="578" t="s">
        <v>340</v>
      </c>
      <c r="D499" s="579" t="s">
        <v>341</v>
      </c>
      <c r="E499" s="580" t="s">
        <v>342</v>
      </c>
      <c r="F499" s="575"/>
    </row>
    <row r="500" spans="1:6" ht="13.8" x14ac:dyDescent="0.25">
      <c r="A500" s="581" t="s">
        <v>343</v>
      </c>
      <c r="B500" s="582">
        <v>1912</v>
      </c>
      <c r="C500" s="583">
        <f>B500/$C$363</f>
        <v>0.92055849783341359</v>
      </c>
      <c r="D500" s="584">
        <v>1069167677.3599997</v>
      </c>
      <c r="E500" s="585">
        <f>D500/$C$364</f>
        <v>0.90710568193863583</v>
      </c>
      <c r="F500" s="575"/>
    </row>
    <row r="501" spans="1:6" ht="13.8" x14ac:dyDescent="0.25">
      <c r="A501" s="586" t="s">
        <v>344</v>
      </c>
      <c r="B501" s="587">
        <v>68</v>
      </c>
      <c r="C501" s="583">
        <f t="shared" ref="C501:C506" si="4">B501/$C$363</f>
        <v>3.2739528165623498E-2</v>
      </c>
      <c r="D501" s="588">
        <v>43361073.190000013</v>
      </c>
      <c r="E501" s="585">
        <f>D501/$C$364</f>
        <v>3.6788500717425086E-2</v>
      </c>
      <c r="F501" s="575"/>
    </row>
    <row r="502" spans="1:6" ht="13.8" x14ac:dyDescent="0.25">
      <c r="A502" s="586" t="s">
        <v>345</v>
      </c>
      <c r="B502" s="587">
        <v>28</v>
      </c>
      <c r="C502" s="583">
        <f t="shared" si="4"/>
        <v>1.3480982185844969E-2</v>
      </c>
      <c r="D502" s="588">
        <v>16739701.91</v>
      </c>
      <c r="E502" s="585">
        <f t="shared" ref="E502:E506" si="5">D502/$C$364</f>
        <v>1.4202336114400882E-2</v>
      </c>
      <c r="F502" s="575"/>
    </row>
    <row r="503" spans="1:6" ht="13.8" x14ac:dyDescent="0.25">
      <c r="A503" s="586" t="s">
        <v>346</v>
      </c>
      <c r="B503" s="587">
        <v>12</v>
      </c>
      <c r="C503" s="583">
        <f t="shared" si="4"/>
        <v>5.7775637939335581E-3</v>
      </c>
      <c r="D503" s="588">
        <v>9402889.2699999996</v>
      </c>
      <c r="E503" s="585">
        <f t="shared" si="5"/>
        <v>7.9776207830354103E-3</v>
      </c>
      <c r="F503" s="575"/>
    </row>
    <row r="504" spans="1:6" ht="13.8" x14ac:dyDescent="0.25">
      <c r="A504" s="586" t="s">
        <v>347</v>
      </c>
      <c r="B504" s="587">
        <v>21</v>
      </c>
      <c r="C504" s="583">
        <f t="shared" si="4"/>
        <v>1.0110736639383727E-2</v>
      </c>
      <c r="D504" s="588">
        <v>14963781.279999999</v>
      </c>
      <c r="E504" s="585">
        <f t="shared" si="5"/>
        <v>1.2695605478732198E-2</v>
      </c>
      <c r="F504" s="575"/>
    </row>
    <row r="505" spans="1:6" ht="13.8" x14ac:dyDescent="0.25">
      <c r="A505" s="586" t="s">
        <v>348</v>
      </c>
      <c r="B505" s="589">
        <v>35</v>
      </c>
      <c r="C505" s="583">
        <f t="shared" si="4"/>
        <v>1.6851227732306212E-2</v>
      </c>
      <c r="D505" s="588">
        <v>25011180.440000001</v>
      </c>
      <c r="E505" s="585">
        <f t="shared" si="5"/>
        <v>2.1220042814179895E-2</v>
      </c>
      <c r="F505" s="575"/>
    </row>
    <row r="506" spans="1:6" ht="14.4" thickBot="1" x14ac:dyDescent="0.3">
      <c r="A506" s="590" t="s">
        <v>349</v>
      </c>
      <c r="B506" s="589">
        <v>1</v>
      </c>
      <c r="C506" s="583">
        <f t="shared" si="4"/>
        <v>4.8146364949446316E-4</v>
      </c>
      <c r="D506" s="591">
        <v>12036.640000000596</v>
      </c>
      <c r="E506" s="585">
        <f t="shared" si="5"/>
        <v>1.0212153590735638E-5</v>
      </c>
      <c r="F506" s="575"/>
    </row>
    <row r="507" spans="1:6" ht="14.4" thickBot="1" x14ac:dyDescent="0.3">
      <c r="A507" s="590" t="s">
        <v>350</v>
      </c>
      <c r="B507" s="592">
        <f>SUM(B500:B506)</f>
        <v>2077</v>
      </c>
      <c r="C507" s="593">
        <f>SUM(C500:C506)</f>
        <v>1</v>
      </c>
      <c r="D507" s="594">
        <f t="shared" ref="D507" si="6">SUM(D500:D506)</f>
        <v>1178658340.0899999</v>
      </c>
      <c r="E507" s="593">
        <f>SUM(E500:E506)</f>
        <v>1</v>
      </c>
      <c r="F507" s="575"/>
    </row>
    <row r="508" spans="1:6" ht="14.4" thickBot="1" x14ac:dyDescent="0.3">
      <c r="A508" s="595"/>
      <c r="B508" s="596"/>
      <c r="C508" s="596"/>
      <c r="D508" s="597"/>
      <c r="E508" s="574"/>
      <c r="F508" s="575"/>
    </row>
    <row r="509" spans="1:6" ht="15" thickBot="1" x14ac:dyDescent="0.35">
      <c r="A509" s="598" t="s">
        <v>351</v>
      </c>
      <c r="B509" s="599"/>
      <c r="C509" s="600">
        <v>0.95635207784048415</v>
      </c>
      <c r="D509" s="601"/>
      <c r="E509" s="574"/>
      <c r="F509" s="575"/>
    </row>
    <row r="510" spans="1:6" ht="14.4" thickBot="1" x14ac:dyDescent="0.3">
      <c r="A510" s="602"/>
      <c r="B510" s="603"/>
      <c r="C510" s="603"/>
      <c r="D510" s="601"/>
      <c r="E510" s="604"/>
      <c r="F510" s="605"/>
    </row>
    <row r="511" spans="1:6" ht="17.399999999999999" thickBot="1" x14ac:dyDescent="0.35">
      <c r="A511" s="8" t="s">
        <v>352</v>
      </c>
      <c r="B511" s="9"/>
      <c r="C511" s="9"/>
      <c r="D511" s="9"/>
      <c r="E511" s="9"/>
      <c r="F511" s="10"/>
    </row>
    <row r="512" spans="1:6" ht="28.2" thickBot="1" x14ac:dyDescent="0.3">
      <c r="A512" s="606"/>
      <c r="B512" s="577" t="s">
        <v>353</v>
      </c>
      <c r="C512" s="577" t="s">
        <v>354</v>
      </c>
      <c r="D512" s="577" t="s">
        <v>355</v>
      </c>
      <c r="E512" s="577" t="s">
        <v>356</v>
      </c>
      <c r="F512" s="577" t="s">
        <v>198</v>
      </c>
    </row>
    <row r="513" spans="1:6" x14ac:dyDescent="0.25">
      <c r="A513" s="607" t="s">
        <v>357</v>
      </c>
      <c r="B513" s="608">
        <v>116422400.84999999</v>
      </c>
      <c r="C513" s="608">
        <v>116890147.86</v>
      </c>
      <c r="D513" s="608">
        <v>123171606.87</v>
      </c>
      <c r="E513" s="608">
        <v>167</v>
      </c>
      <c r="F513" s="609">
        <f>SUM(F515,F521,F525)</f>
        <v>-347333.17000000004</v>
      </c>
    </row>
    <row r="514" spans="1:6" x14ac:dyDescent="0.25">
      <c r="A514" s="610"/>
      <c r="B514" s="611"/>
      <c r="C514" s="611"/>
      <c r="D514" s="611"/>
      <c r="E514" s="612"/>
      <c r="F514" s="613"/>
    </row>
    <row r="515" spans="1:6" x14ac:dyDescent="0.25">
      <c r="A515" s="607" t="s">
        <v>358</v>
      </c>
      <c r="B515" s="608">
        <v>74511868.170000002</v>
      </c>
      <c r="C515" s="608">
        <v>78917873.769999996</v>
      </c>
      <c r="D515" s="608">
        <v>78005623.780000001</v>
      </c>
      <c r="E515" s="608">
        <v>104</v>
      </c>
      <c r="F515" s="609">
        <v>0</v>
      </c>
    </row>
    <row r="516" spans="1:6" x14ac:dyDescent="0.25">
      <c r="A516" s="614" t="s">
        <v>359</v>
      </c>
      <c r="B516" s="615">
        <v>41363281.460000001</v>
      </c>
      <c r="C516" s="615">
        <v>45391284.199999996</v>
      </c>
      <c r="D516" s="615">
        <v>43550765.549999997</v>
      </c>
      <c r="E516" s="615">
        <v>56</v>
      </c>
      <c r="F516" s="616"/>
    </row>
    <row r="517" spans="1:6" x14ac:dyDescent="0.25">
      <c r="A517" s="614" t="s">
        <v>360</v>
      </c>
      <c r="B517" s="615">
        <v>4705853.38</v>
      </c>
      <c r="C517" s="615">
        <v>7619737.4800000004</v>
      </c>
      <c r="D517" s="615">
        <v>4987312.4800000004</v>
      </c>
      <c r="E517" s="615">
        <v>6</v>
      </c>
      <c r="F517" s="616"/>
    </row>
    <row r="518" spans="1:6" x14ac:dyDescent="0.25">
      <c r="A518" s="614" t="s">
        <v>361</v>
      </c>
      <c r="B518" s="615">
        <v>8438767.3800000008</v>
      </c>
      <c r="C518" s="615">
        <v>5328800</v>
      </c>
      <c r="D518" s="615">
        <v>8980208.1600000001</v>
      </c>
      <c r="E518" s="615">
        <v>12</v>
      </c>
      <c r="F518" s="616"/>
    </row>
    <row r="519" spans="1:6" x14ac:dyDescent="0.25">
      <c r="A519" s="614" t="s">
        <v>343</v>
      </c>
      <c r="B519" s="615">
        <v>20003965.949999996</v>
      </c>
      <c r="C519" s="615">
        <v>20578052.090000004</v>
      </c>
      <c r="D519" s="615">
        <v>20487337.59</v>
      </c>
      <c r="E519" s="615">
        <v>30</v>
      </c>
      <c r="F519" s="616"/>
    </row>
    <row r="520" spans="1:6" x14ac:dyDescent="0.25">
      <c r="A520" s="614"/>
      <c r="B520" s="611"/>
      <c r="C520" s="611"/>
      <c r="D520" s="611"/>
      <c r="E520" s="611"/>
      <c r="F520" s="613"/>
    </row>
    <row r="521" spans="1:6" x14ac:dyDescent="0.25">
      <c r="A521" s="607" t="s">
        <v>362</v>
      </c>
      <c r="B521" s="608">
        <v>13683419.940000001</v>
      </c>
      <c r="C521" s="608">
        <v>14211850.700000001</v>
      </c>
      <c r="D521" s="608">
        <v>14211850.700000001</v>
      </c>
      <c r="E521" s="608">
        <v>17</v>
      </c>
      <c r="F521" s="609">
        <v>-347333.17000000004</v>
      </c>
    </row>
    <row r="522" spans="1:6" x14ac:dyDescent="0.25">
      <c r="A522" s="614" t="s">
        <v>363</v>
      </c>
      <c r="B522" s="615">
        <v>10836809.790000001</v>
      </c>
      <c r="C522" s="615">
        <v>11340813.200000001</v>
      </c>
      <c r="D522" s="615">
        <v>11340813.200000001</v>
      </c>
      <c r="E522" s="615">
        <v>13</v>
      </c>
      <c r="F522" s="617">
        <v>0</v>
      </c>
    </row>
    <row r="523" spans="1:6" x14ac:dyDescent="0.25">
      <c r="A523" s="614" t="s">
        <v>364</v>
      </c>
      <c r="B523" s="615">
        <v>2846610.15</v>
      </c>
      <c r="C523" s="615">
        <v>2871037.5</v>
      </c>
      <c r="D523" s="615">
        <v>2871037.5</v>
      </c>
      <c r="E523" s="615">
        <v>4</v>
      </c>
      <c r="F523" s="617">
        <v>-347333.17000000004</v>
      </c>
    </row>
    <row r="524" spans="1:6" x14ac:dyDescent="0.25">
      <c r="A524" s="614"/>
      <c r="B524" s="618"/>
      <c r="C524" s="611"/>
      <c r="D524" s="611"/>
      <c r="E524" s="618"/>
      <c r="F524" s="613"/>
    </row>
    <row r="525" spans="1:6" x14ac:dyDescent="0.25">
      <c r="A525" s="607" t="s">
        <v>365</v>
      </c>
      <c r="B525" s="608">
        <v>28227112.739999998</v>
      </c>
      <c r="C525" s="608">
        <v>23760423.390000001</v>
      </c>
      <c r="D525" s="608">
        <v>30954132.390000001</v>
      </c>
      <c r="E525" s="608">
        <v>46</v>
      </c>
      <c r="F525" s="609">
        <f>SUM(F526:F528)</f>
        <v>0</v>
      </c>
    </row>
    <row r="526" spans="1:6" x14ac:dyDescent="0.25">
      <c r="A526" s="614" t="s">
        <v>366</v>
      </c>
      <c r="B526" s="615">
        <v>24503089.599999998</v>
      </c>
      <c r="C526" s="615">
        <v>19913923.390000001</v>
      </c>
      <c r="D526" s="615">
        <v>27107632.390000001</v>
      </c>
      <c r="E526" s="615">
        <v>42</v>
      </c>
      <c r="F526" s="619">
        <v>0</v>
      </c>
    </row>
    <row r="527" spans="1:6" x14ac:dyDescent="0.25">
      <c r="A527" s="614" t="s">
        <v>367</v>
      </c>
      <c r="B527" s="615">
        <v>3724023.1399999997</v>
      </c>
      <c r="C527" s="615">
        <v>3846500</v>
      </c>
      <c r="D527" s="615">
        <v>3846500</v>
      </c>
      <c r="E527" s="615">
        <v>4</v>
      </c>
      <c r="F527" s="619"/>
    </row>
    <row r="528" spans="1:6" ht="13.8" thickBot="1" x14ac:dyDescent="0.3">
      <c r="A528" s="614" t="s">
        <v>368</v>
      </c>
      <c r="B528" s="620"/>
      <c r="C528" s="620"/>
      <c r="D528" s="620"/>
      <c r="E528" s="620"/>
      <c r="F528" s="621">
        <v>0</v>
      </c>
    </row>
    <row r="529" spans="1:8" ht="16.8" x14ac:dyDescent="0.3">
      <c r="A529" s="622"/>
      <c r="B529" s="623"/>
      <c r="C529" s="623"/>
      <c r="D529" s="623"/>
      <c r="E529" s="623"/>
      <c r="F529" s="624"/>
    </row>
    <row r="530" spans="1:8" ht="14.4" thickBot="1" x14ac:dyDescent="0.3">
      <c r="A530" s="625"/>
      <c r="B530" s="207"/>
      <c r="C530" s="207"/>
      <c r="D530" s="207"/>
      <c r="E530" s="208"/>
      <c r="F530" s="368"/>
    </row>
    <row r="531" spans="1:8" ht="15" thickBot="1" x14ac:dyDescent="0.35">
      <c r="A531" s="626"/>
      <c r="B531" s="627" t="s">
        <v>369</v>
      </c>
      <c r="C531" s="628"/>
      <c r="D531" s="628"/>
      <c r="E531" s="629"/>
      <c r="F531" s="102"/>
    </row>
    <row r="532" spans="1:8" ht="14.4" x14ac:dyDescent="0.3">
      <c r="A532" s="630" t="s">
        <v>359</v>
      </c>
      <c r="B532" s="631">
        <f>_xlfn.XLOOKUP(A532,$A$515:$A$527,$D$515:$D$527,0,0)/$D$513</f>
        <v>0.35357796051134682</v>
      </c>
      <c r="C532" s="628"/>
      <c r="D532" s="628"/>
      <c r="E532" s="629"/>
      <c r="F532" s="102"/>
    </row>
    <row r="533" spans="1:8" ht="14.4" x14ac:dyDescent="0.3">
      <c r="A533" s="632" t="s">
        <v>360</v>
      </c>
      <c r="B533" s="633">
        <f t="shared" ref="B533:B539" si="7">_xlfn.XLOOKUP(A533,$A$515:$A$527,$D$515:$D$527,0,0)/$D$513</f>
        <v>4.0490764119557196E-2</v>
      </c>
      <c r="C533" s="628"/>
      <c r="D533" s="628"/>
      <c r="E533" s="629"/>
      <c r="F533" s="102"/>
    </row>
    <row r="534" spans="1:8" ht="14.4" x14ac:dyDescent="0.3">
      <c r="A534" s="632" t="s">
        <v>361</v>
      </c>
      <c r="B534" s="633">
        <f t="shared" si="7"/>
        <v>7.2908102672380112E-2</v>
      </c>
      <c r="C534" s="628"/>
      <c r="D534" s="628"/>
      <c r="E534" s="629"/>
      <c r="F534" s="102"/>
    </row>
    <row r="535" spans="1:8" ht="14.4" x14ac:dyDescent="0.3">
      <c r="A535" s="632" t="s">
        <v>343</v>
      </c>
      <c r="B535" s="633">
        <f t="shared" si="7"/>
        <v>0.16633165800640334</v>
      </c>
      <c r="C535" s="628"/>
      <c r="D535" s="628"/>
      <c r="E535" s="629"/>
      <c r="F535" s="102"/>
    </row>
    <row r="536" spans="1:8" ht="14.4" x14ac:dyDescent="0.3">
      <c r="A536" s="614" t="s">
        <v>363</v>
      </c>
      <c r="B536" s="633">
        <f t="shared" si="7"/>
        <v>9.207327474398809E-2</v>
      </c>
      <c r="C536" s="628"/>
      <c r="D536" s="628"/>
      <c r="E536" s="629"/>
      <c r="F536" s="102"/>
    </row>
    <row r="537" spans="1:8" ht="14.4" x14ac:dyDescent="0.3">
      <c r="A537" s="614" t="s">
        <v>364</v>
      </c>
      <c r="B537" s="633">
        <f t="shared" si="7"/>
        <v>2.3309247747577103E-2</v>
      </c>
      <c r="C537" s="628"/>
      <c r="D537" s="628"/>
      <c r="E537" s="629"/>
      <c r="F537" s="102"/>
    </row>
    <row r="538" spans="1:8" ht="14.4" x14ac:dyDescent="0.3">
      <c r="A538" s="632" t="s">
        <v>366</v>
      </c>
      <c r="B538" s="633">
        <f t="shared" si="7"/>
        <v>0.22008020418707719</v>
      </c>
      <c r="C538" s="628"/>
      <c r="D538" s="628"/>
      <c r="E538" s="629"/>
      <c r="F538" s="102"/>
    </row>
    <row r="539" spans="1:8" ht="15" thickBot="1" x14ac:dyDescent="0.35">
      <c r="A539" s="634" t="s">
        <v>367</v>
      </c>
      <c r="B539" s="635">
        <f t="shared" si="7"/>
        <v>3.122878801167011E-2</v>
      </c>
      <c r="C539" s="628"/>
      <c r="D539" s="628"/>
      <c r="E539" s="629"/>
      <c r="F539" s="102"/>
    </row>
    <row r="540" spans="1:8" ht="15" thickBot="1" x14ac:dyDescent="0.35">
      <c r="A540" s="636"/>
      <c r="B540" s="637">
        <f>SUM(B532:B539)</f>
        <v>1</v>
      </c>
      <c r="C540" s="638"/>
      <c r="D540" s="638"/>
      <c r="E540" s="629"/>
      <c r="F540" s="102"/>
    </row>
    <row r="541" spans="1:8" ht="15.6" thickTop="1" thickBot="1" x14ac:dyDescent="0.35">
      <c r="A541" s="636"/>
      <c r="B541" s="639"/>
      <c r="C541" s="638"/>
      <c r="D541" s="638"/>
      <c r="E541" s="629"/>
      <c r="F541" s="102"/>
    </row>
    <row r="542" spans="1:8" ht="17.399999999999999" thickBot="1" x14ac:dyDescent="0.35">
      <c r="A542" s="8" t="s">
        <v>370</v>
      </c>
      <c r="B542" s="9"/>
      <c r="C542" s="9"/>
      <c r="D542" s="9"/>
      <c r="E542" s="9"/>
      <c r="F542" s="10"/>
      <c r="H542"/>
    </row>
    <row r="543" spans="1:8" ht="28.2" thickBot="1" x14ac:dyDescent="0.3">
      <c r="A543" s="640" t="s">
        <v>371</v>
      </c>
      <c r="B543" s="641" t="s">
        <v>372</v>
      </c>
      <c r="C543" s="642" t="s">
        <v>373</v>
      </c>
      <c r="D543" s="265" t="s">
        <v>374</v>
      </c>
      <c r="E543" s="643" t="s">
        <v>375</v>
      </c>
      <c r="F543" s="643" t="s">
        <v>376</v>
      </c>
    </row>
    <row r="544" spans="1:8" ht="13.8" thickBot="1" x14ac:dyDescent="0.3">
      <c r="A544" s="644">
        <v>0</v>
      </c>
      <c r="B544" s="645">
        <f>E544/D29</f>
        <v>0</v>
      </c>
      <c r="C544" s="646">
        <v>0</v>
      </c>
      <c r="D544" s="646">
        <f>C544-E544</f>
        <v>0</v>
      </c>
      <c r="E544" s="646">
        <v>0</v>
      </c>
      <c r="F544" s="647">
        <f>IFERROR(E544/C544,0)</f>
        <v>0</v>
      </c>
    </row>
    <row r="545" spans="1:7" ht="14.4" thickBot="1" x14ac:dyDescent="0.3">
      <c r="A545" s="648"/>
      <c r="B545" s="649"/>
      <c r="C545" s="650"/>
      <c r="D545" s="650"/>
      <c r="E545" s="650"/>
      <c r="F545" s="102"/>
    </row>
    <row r="546" spans="1:7" ht="28.2" thickBot="1" x14ac:dyDescent="0.3">
      <c r="A546" s="640" t="s">
        <v>377</v>
      </c>
      <c r="B546" s="640" t="s">
        <v>378</v>
      </c>
      <c r="C546" s="651" t="s">
        <v>379</v>
      </c>
      <c r="D546" s="642" t="s">
        <v>380</v>
      </c>
      <c r="E546" s="652" t="s">
        <v>381</v>
      </c>
      <c r="F546" s="368"/>
    </row>
    <row r="547" spans="1:7" ht="14.4" thickBot="1" x14ac:dyDescent="0.3">
      <c r="A547" s="653">
        <v>753051.99</v>
      </c>
      <c r="B547" s="654">
        <v>11</v>
      </c>
      <c r="C547" s="655">
        <f>A547/D27</f>
        <v>4.1836221666666668E-4</v>
      </c>
      <c r="D547" s="646">
        <v>7235089.2799999993</v>
      </c>
      <c r="E547" s="647">
        <f>IFERROR(A547/D547,0)</f>
        <v>0.10408330303285492</v>
      </c>
      <c r="F547" s="102"/>
    </row>
    <row r="548" spans="1:7" ht="14.4" thickBot="1" x14ac:dyDescent="0.3">
      <c r="A548" s="656"/>
      <c r="B548" s="657"/>
      <c r="C548" s="658"/>
      <c r="D548" s="659"/>
      <c r="E548" s="660"/>
      <c r="F548" s="102"/>
    </row>
    <row r="549" spans="1:7" ht="28.2" thickBot="1" x14ac:dyDescent="0.3">
      <c r="A549" s="640" t="s">
        <v>382</v>
      </c>
      <c r="B549" s="640" t="s">
        <v>383</v>
      </c>
      <c r="C549" s="640" t="s">
        <v>384</v>
      </c>
      <c r="D549" s="651" t="s">
        <v>385</v>
      </c>
      <c r="E549" s="651" t="s">
        <v>372</v>
      </c>
      <c r="F549" s="652" t="s">
        <v>386</v>
      </c>
    </row>
    <row r="550" spans="1:7" ht="13.8" thickBot="1" x14ac:dyDescent="0.3">
      <c r="A550" s="661">
        <v>8660333.4400000013</v>
      </c>
      <c r="B550" s="662">
        <v>14</v>
      </c>
      <c r="C550" s="663">
        <v>629097.32370186469</v>
      </c>
      <c r="D550" s="662">
        <f>B550</f>
        <v>14</v>
      </c>
      <c r="E550" s="664">
        <f>C550/D27</f>
        <v>3.4949851316770262E-4</v>
      </c>
      <c r="F550" s="664">
        <f>C550/A550</f>
        <v>7.2641235820807448E-2</v>
      </c>
      <c r="G550" s="155" t="s">
        <v>137</v>
      </c>
    </row>
    <row r="551" spans="1:7" ht="14.4" thickBot="1" x14ac:dyDescent="0.3">
      <c r="A551" s="665"/>
      <c r="B551" s="666"/>
      <c r="C551" s="650"/>
      <c r="D551" s="650"/>
      <c r="E551" s="650"/>
      <c r="F551" s="102"/>
    </row>
    <row r="552" spans="1:7" ht="28.2" thickBot="1" x14ac:dyDescent="0.3">
      <c r="A552" s="640" t="s">
        <v>387</v>
      </c>
      <c r="B552" s="640" t="s">
        <v>388</v>
      </c>
      <c r="C552" s="640" t="s">
        <v>389</v>
      </c>
      <c r="D552" s="651" t="s">
        <v>390</v>
      </c>
      <c r="E552" s="651" t="s">
        <v>379</v>
      </c>
      <c r="F552" s="652" t="s">
        <v>381</v>
      </c>
    </row>
    <row r="553" spans="1:7" ht="13.8" thickBot="1" x14ac:dyDescent="0.3">
      <c r="A553" s="661">
        <f>D601</f>
        <v>32555408.689999998</v>
      </c>
      <c r="B553" s="662">
        <v>54</v>
      </c>
      <c r="C553" s="663">
        <v>1452371.3933565719</v>
      </c>
      <c r="D553" s="662">
        <f>B553</f>
        <v>54</v>
      </c>
      <c r="E553" s="664">
        <f>C553/D27</f>
        <v>8.0687299630920661E-4</v>
      </c>
      <c r="F553" s="664">
        <f>C553/A553</f>
        <v>4.461229183716852E-2</v>
      </c>
    </row>
    <row r="554" spans="1:7" ht="13.8" x14ac:dyDescent="0.25">
      <c r="A554" s="667" t="s">
        <v>391</v>
      </c>
      <c r="B554" s="101"/>
      <c r="C554" s="101"/>
      <c r="D554" s="101"/>
      <c r="E554" s="629"/>
      <c r="F554" s="102"/>
    </row>
    <row r="555" spans="1:7" ht="13.8" x14ac:dyDescent="0.25">
      <c r="A555" s="667" t="s">
        <v>392</v>
      </c>
      <c r="B555" s="101"/>
      <c r="C555" s="101"/>
      <c r="D555" s="101"/>
      <c r="E555" s="629"/>
      <c r="F555" s="102"/>
    </row>
    <row r="556" spans="1:7" ht="13.8" thickBot="1" x14ac:dyDescent="0.3">
      <c r="A556" s="668" t="s">
        <v>393</v>
      </c>
      <c r="B556" s="669"/>
      <c r="C556" s="669"/>
      <c r="D556" s="669"/>
      <c r="E556" s="669"/>
      <c r="F556" s="670"/>
    </row>
    <row r="557" spans="1:7" ht="13.8" thickBot="1" x14ac:dyDescent="0.3">
      <c r="A557" s="668"/>
      <c r="B557" s="669"/>
      <c r="C557" s="669"/>
      <c r="D557" s="669"/>
      <c r="E557" s="669"/>
      <c r="F557" s="670"/>
    </row>
    <row r="558" spans="1:7" ht="17.399999999999999" thickBot="1" x14ac:dyDescent="0.35">
      <c r="A558" s="8" t="s">
        <v>394</v>
      </c>
      <c r="B558" s="9"/>
      <c r="C558" s="9"/>
      <c r="D558" s="9"/>
      <c r="E558" s="9"/>
      <c r="F558" s="10"/>
    </row>
    <row r="559" spans="1:7" ht="14.4" thickBot="1" x14ac:dyDescent="0.3">
      <c r="A559" s="671" t="s">
        <v>395</v>
      </c>
      <c r="B559" s="672"/>
      <c r="C559" s="672"/>
      <c r="D559" s="672"/>
      <c r="E559" s="672"/>
      <c r="F559" s="673"/>
    </row>
    <row r="560" spans="1:7" ht="13.8" thickBot="1" x14ac:dyDescent="0.3">
      <c r="A560" s="674" t="s">
        <v>396</v>
      </c>
      <c r="B560" s="674" t="s">
        <v>397</v>
      </c>
      <c r="C560" s="674" t="s">
        <v>398</v>
      </c>
      <c r="D560" s="674" t="s">
        <v>399</v>
      </c>
      <c r="E560" s="674" t="s">
        <v>400</v>
      </c>
      <c r="F560" s="674" t="s">
        <v>401</v>
      </c>
    </row>
    <row r="561" spans="1:6" ht="13.8" thickBot="1" x14ac:dyDescent="0.3">
      <c r="A561" s="675">
        <v>2.8073957866625032E-2</v>
      </c>
      <c r="B561" s="675">
        <v>3.3426784789565844E-2</v>
      </c>
      <c r="C561" s="676">
        <v>3.1972351294225043E-2</v>
      </c>
      <c r="D561" s="676">
        <v>6.0252221561712394E-2</v>
      </c>
      <c r="E561" s="676">
        <v>7.9263045930625275E-2</v>
      </c>
      <c r="F561" s="676">
        <v>5.319677701091563E-2</v>
      </c>
    </row>
    <row r="562" spans="1:6" ht="13.8" thickBot="1" x14ac:dyDescent="0.3">
      <c r="A562" s="677"/>
      <c r="B562" s="678"/>
      <c r="C562" s="679"/>
      <c r="D562" s="679"/>
      <c r="E562" s="679"/>
      <c r="F562" s="680"/>
    </row>
    <row r="563" spans="1:6" ht="13.8" thickBot="1" x14ac:dyDescent="0.3">
      <c r="A563" s="681" t="s">
        <v>402</v>
      </c>
      <c r="B563" s="681" t="s">
        <v>403</v>
      </c>
      <c r="C563" s="681" t="s">
        <v>404</v>
      </c>
      <c r="D563" s="681" t="s">
        <v>405</v>
      </c>
      <c r="E563" s="681" t="s">
        <v>406</v>
      </c>
      <c r="F563" s="681" t="s">
        <v>407</v>
      </c>
    </row>
    <row r="564" spans="1:6" ht="13.8" thickBot="1" x14ac:dyDescent="0.3">
      <c r="A564" s="676">
        <v>5.319677701091563E-2</v>
      </c>
      <c r="B564" s="676">
        <v>5.3699999999999998E-2</v>
      </c>
      <c r="C564" s="682">
        <v>7.1598727513894067E-2</v>
      </c>
      <c r="D564" s="682">
        <v>6.8089999999999984E-2</v>
      </c>
      <c r="E564" s="682">
        <v>4.746164441581735E-2</v>
      </c>
      <c r="F564" s="682">
        <v>5.4685680192166797E-2</v>
      </c>
    </row>
    <row r="565" spans="1:6" ht="14.4" thickBot="1" x14ac:dyDescent="0.3">
      <c r="A565" s="679"/>
      <c r="B565" s="683"/>
      <c r="C565" s="678"/>
      <c r="D565" s="678"/>
      <c r="E565" s="684"/>
      <c r="F565" s="685"/>
    </row>
    <row r="566" spans="1:6" ht="13.8" thickBot="1" x14ac:dyDescent="0.3">
      <c r="A566" s="681" t="s">
        <v>408</v>
      </c>
      <c r="B566" s="681" t="s">
        <v>409</v>
      </c>
      <c r="C566" s="681" t="s">
        <v>410</v>
      </c>
      <c r="D566" s="681" t="s">
        <v>411</v>
      </c>
      <c r="E566" s="681" t="s">
        <v>412</v>
      </c>
      <c r="F566" s="681" t="s">
        <v>413</v>
      </c>
    </row>
    <row r="567" spans="1:6" ht="13.8" thickBot="1" x14ac:dyDescent="0.3">
      <c r="A567" s="682">
        <v>7.2835368881559392E-2</v>
      </c>
      <c r="B567" s="682">
        <v>6.1225942350768836E-2</v>
      </c>
      <c r="C567" s="682">
        <v>7.747391578552032E-2</v>
      </c>
      <c r="D567" s="682">
        <v>5.7874477623692466E-2</v>
      </c>
      <c r="E567" s="682">
        <v>0.10774408906029587</v>
      </c>
      <c r="F567" s="682">
        <v>0.11226</v>
      </c>
    </row>
    <row r="568" spans="1:6" ht="14.4" thickBot="1" x14ac:dyDescent="0.3">
      <c r="A568" s="677"/>
      <c r="B568" s="678"/>
      <c r="C568" s="678"/>
      <c r="D568" s="678"/>
      <c r="E568" s="684"/>
      <c r="F568" s="685"/>
    </row>
    <row r="569" spans="1:6" ht="14.4" thickBot="1" x14ac:dyDescent="0.3">
      <c r="A569" s="681" t="s">
        <v>414</v>
      </c>
      <c r="B569" s="678"/>
      <c r="C569" s="678"/>
      <c r="D569" s="678"/>
      <c r="E569" s="684"/>
      <c r="F569" s="685"/>
    </row>
    <row r="570" spans="1:6" ht="14.4" thickBot="1" x14ac:dyDescent="0.3">
      <c r="A570" s="682">
        <v>7.9236298903388458E-2</v>
      </c>
      <c r="B570" s="678"/>
      <c r="C570" s="678"/>
      <c r="D570" s="678"/>
      <c r="E570" s="684"/>
      <c r="F570" s="685"/>
    </row>
    <row r="571" spans="1:6" ht="13.8" x14ac:dyDescent="0.25">
      <c r="A571" s="677"/>
      <c r="B571" s="678"/>
      <c r="C571" s="678"/>
      <c r="D571" s="678"/>
      <c r="E571" s="684"/>
      <c r="F571" s="685"/>
    </row>
    <row r="572" spans="1:6" ht="14.4" thickBot="1" x14ac:dyDescent="0.3">
      <c r="A572" s="677"/>
      <c r="B572" s="678"/>
      <c r="C572" s="678"/>
      <c r="D572" s="678"/>
      <c r="E572" s="684"/>
      <c r="F572" s="685"/>
    </row>
    <row r="573" spans="1:6" ht="14.4" thickBot="1" x14ac:dyDescent="0.3">
      <c r="A573" s="686" t="s">
        <v>415</v>
      </c>
      <c r="B573" s="687"/>
      <c r="C573" s="687"/>
      <c r="D573" s="687"/>
      <c r="E573" s="687"/>
      <c r="F573" s="688"/>
    </row>
    <row r="574" spans="1:6" ht="13.8" thickBot="1" x14ac:dyDescent="0.3">
      <c r="A574" s="674" t="s">
        <v>396</v>
      </c>
      <c r="B574" s="674" t="s">
        <v>397</v>
      </c>
      <c r="C574" s="674" t="s">
        <v>398</v>
      </c>
      <c r="D574" s="674" t="s">
        <v>399</v>
      </c>
      <c r="E574" s="674" t="s">
        <v>400</v>
      </c>
      <c r="F574" s="674" t="s">
        <v>401</v>
      </c>
    </row>
    <row r="575" spans="1:6" ht="13.8" thickBot="1" x14ac:dyDescent="0.3">
      <c r="A575" s="675">
        <v>5.4474406579806844E-2</v>
      </c>
      <c r="B575" s="675">
        <v>8.8502732240096638E-2</v>
      </c>
      <c r="C575" s="676">
        <v>6.0718947259972178E-2</v>
      </c>
      <c r="D575" s="676">
        <v>0.10525077035695674</v>
      </c>
      <c r="E575" s="676">
        <v>0.12675480728140942</v>
      </c>
      <c r="F575" s="676">
        <v>0.10202687218610917</v>
      </c>
    </row>
    <row r="576" spans="1:6" ht="13.8" thickBot="1" x14ac:dyDescent="0.3">
      <c r="A576" s="677"/>
      <c r="B576" s="678"/>
      <c r="C576" s="679"/>
      <c r="D576" s="679"/>
      <c r="E576" s="679"/>
      <c r="F576" s="680"/>
    </row>
    <row r="577" spans="1:6" ht="13.8" thickBot="1" x14ac:dyDescent="0.3">
      <c r="A577" s="681" t="s">
        <v>402</v>
      </c>
      <c r="B577" s="681" t="s">
        <v>403</v>
      </c>
      <c r="C577" s="681" t="s">
        <v>404</v>
      </c>
      <c r="D577" s="681" t="s">
        <v>405</v>
      </c>
      <c r="E577" s="681" t="s">
        <v>406</v>
      </c>
      <c r="F577" s="681" t="s">
        <v>407</v>
      </c>
    </row>
    <row r="578" spans="1:6" ht="13.8" thickBot="1" x14ac:dyDescent="0.3">
      <c r="A578" s="676">
        <v>0.10202687218610917</v>
      </c>
      <c r="B578" s="676">
        <v>9.8799999999999999E-2</v>
      </c>
      <c r="C578" s="682">
        <v>0.11088980785951963</v>
      </c>
      <c r="D578" s="682">
        <v>0.11151</v>
      </c>
      <c r="E578" s="682">
        <v>8.1750966149111814E-2</v>
      </c>
      <c r="F578" s="682">
        <v>8.5054372014096824E-2</v>
      </c>
    </row>
    <row r="579" spans="1:6" ht="13.8" thickBot="1" x14ac:dyDescent="0.3">
      <c r="A579" s="689"/>
      <c r="B579" s="683"/>
      <c r="C579" s="690"/>
      <c r="D579" s="690"/>
      <c r="E579" s="690"/>
      <c r="F579" s="691"/>
    </row>
    <row r="580" spans="1:6" ht="13.8" thickBot="1" x14ac:dyDescent="0.3">
      <c r="A580" s="681" t="s">
        <v>408</v>
      </c>
      <c r="B580" s="681" t="s">
        <v>409</v>
      </c>
      <c r="C580" s="681" t="s">
        <v>410</v>
      </c>
      <c r="D580" s="681" t="s">
        <v>411</v>
      </c>
      <c r="E580" s="681" t="s">
        <v>412</v>
      </c>
      <c r="F580" s="681" t="str">
        <f>F566</f>
        <v>Quarter 18 (February 2025)</v>
      </c>
    </row>
    <row r="581" spans="1:6" ht="13.8" thickBot="1" x14ac:dyDescent="0.3">
      <c r="A581" s="682">
        <v>0.10049512529522553</v>
      </c>
      <c r="B581" s="682">
        <v>8.9970729503202507E-2</v>
      </c>
      <c r="C581" s="682">
        <v>0.11060133431214825</v>
      </c>
      <c r="D581" s="682">
        <v>9.111186729122156E-2</v>
      </c>
      <c r="E581" s="682">
        <v>0.14203350577308138</v>
      </c>
      <c r="F581" s="682">
        <v>0.14760000000000001</v>
      </c>
    </row>
    <row r="582" spans="1:6" ht="14.4" thickBot="1" x14ac:dyDescent="0.3">
      <c r="A582" s="677"/>
      <c r="B582" s="679"/>
      <c r="C582" s="679"/>
      <c r="D582" s="679"/>
      <c r="E582" s="692"/>
      <c r="F582" s="693"/>
    </row>
    <row r="583" spans="1:6" ht="14.4" thickBot="1" x14ac:dyDescent="0.3">
      <c r="A583" s="681" t="str">
        <f>A569</f>
        <v>Quarter 19 (May 2025)</v>
      </c>
      <c r="B583" s="679"/>
      <c r="C583" s="679"/>
      <c r="D583" s="679"/>
      <c r="E583" s="692"/>
      <c r="F583" s="693"/>
    </row>
    <row r="584" spans="1:6" ht="14.4" thickBot="1" x14ac:dyDescent="0.3">
      <c r="A584" s="682">
        <v>0.12513922291316348</v>
      </c>
      <c r="B584" s="679"/>
      <c r="C584" s="679"/>
      <c r="D584" s="679"/>
      <c r="E584" s="692"/>
      <c r="F584" s="693"/>
    </row>
    <row r="585" spans="1:6" ht="13.8" x14ac:dyDescent="0.25">
      <c r="A585" s="677"/>
      <c r="B585" s="679"/>
      <c r="C585" s="679"/>
      <c r="D585" s="679"/>
      <c r="E585" s="692"/>
      <c r="F585" s="693"/>
    </row>
    <row r="586" spans="1:6" ht="13.8" x14ac:dyDescent="0.25">
      <c r="A586" s="694" t="s">
        <v>416</v>
      </c>
      <c r="B586" s="678"/>
      <c r="C586" s="678"/>
      <c r="D586" s="678"/>
      <c r="E586" s="629"/>
      <c r="F586" s="368"/>
    </row>
    <row r="587" spans="1:6" ht="13.8" x14ac:dyDescent="0.25">
      <c r="A587" s="694" t="s">
        <v>417</v>
      </c>
      <c r="B587" s="678"/>
      <c r="C587" s="678"/>
      <c r="D587" s="678"/>
      <c r="E587" s="629"/>
      <c r="F587" s="368"/>
    </row>
    <row r="588" spans="1:6" ht="14.4" thickBot="1" x14ac:dyDescent="0.3">
      <c r="A588" s="694"/>
      <c r="B588" s="678"/>
      <c r="C588" s="678"/>
      <c r="D588" s="678"/>
      <c r="E588" s="629"/>
      <c r="F588" s="368"/>
    </row>
    <row r="589" spans="1:6" ht="17.399999999999999" thickBot="1" x14ac:dyDescent="0.35">
      <c r="A589" s="8" t="s">
        <v>418</v>
      </c>
      <c r="B589" s="9"/>
      <c r="C589" s="9"/>
      <c r="D589" s="10"/>
      <c r="F589" s="121"/>
    </row>
    <row r="590" spans="1:6" ht="14.4" thickBot="1" x14ac:dyDescent="0.3">
      <c r="A590" s="695" t="s">
        <v>419</v>
      </c>
      <c r="B590" s="696"/>
      <c r="C590" s="696"/>
      <c r="D590" s="697"/>
      <c r="E590" s="698"/>
      <c r="F590" s="121"/>
    </row>
    <row r="591" spans="1:6" ht="14.4" thickBot="1" x14ac:dyDescent="0.3">
      <c r="A591" s="699"/>
      <c r="B591" s="700"/>
      <c r="C591" s="699" t="s">
        <v>420</v>
      </c>
      <c r="D591" s="287" t="s">
        <v>421</v>
      </c>
      <c r="E591" s="698"/>
      <c r="F591" s="121"/>
    </row>
    <row r="592" spans="1:6" ht="13.8" x14ac:dyDescent="0.25">
      <c r="A592" s="701" t="s">
        <v>422</v>
      </c>
      <c r="B592" s="702"/>
      <c r="C592" s="703">
        <v>0</v>
      </c>
      <c r="D592" s="704">
        <v>9</v>
      </c>
      <c r="E592" s="698"/>
      <c r="F592" s="121"/>
    </row>
    <row r="593" spans="1:6" ht="13.8" x14ac:dyDescent="0.25">
      <c r="A593" s="705" t="s">
        <v>423</v>
      </c>
      <c r="B593" s="706"/>
      <c r="C593" s="707">
        <v>0</v>
      </c>
      <c r="D593" s="708">
        <v>4935378.17</v>
      </c>
      <c r="E593" s="709"/>
      <c r="F593" s="121"/>
    </row>
    <row r="594" spans="1:6" ht="13.8" x14ac:dyDescent="0.25">
      <c r="A594" s="705" t="s">
        <v>424</v>
      </c>
      <c r="B594" s="710"/>
      <c r="C594" s="711">
        <v>0</v>
      </c>
      <c r="D594" s="708">
        <v>4935378.17</v>
      </c>
      <c r="E594" s="709"/>
      <c r="F594" s="121"/>
    </row>
    <row r="595" spans="1:6" ht="26.4" x14ac:dyDescent="0.25">
      <c r="A595" s="712" t="s">
        <v>425</v>
      </c>
      <c r="B595" s="713"/>
      <c r="C595" s="714" t="s">
        <v>426</v>
      </c>
      <c r="D595" s="715" t="s">
        <v>426</v>
      </c>
      <c r="E595" s="698"/>
      <c r="F595" s="121"/>
    </row>
    <row r="596" spans="1:6" ht="13.8" x14ac:dyDescent="0.25">
      <c r="A596" s="716" t="s">
        <v>422</v>
      </c>
      <c r="B596" s="710"/>
      <c r="C596" s="717">
        <v>14</v>
      </c>
      <c r="D596" s="718">
        <v>34</v>
      </c>
      <c r="E596" s="698"/>
      <c r="F596" s="121"/>
    </row>
    <row r="597" spans="1:6" ht="13.8" x14ac:dyDescent="0.25">
      <c r="A597" s="716" t="s">
        <v>423</v>
      </c>
      <c r="B597" s="710"/>
      <c r="C597" s="719">
        <v>8661115.2699999996</v>
      </c>
      <c r="D597" s="708">
        <v>25172871.5</v>
      </c>
      <c r="E597" s="698"/>
      <c r="F597" s="121"/>
    </row>
    <row r="598" spans="1:6" ht="13.8" x14ac:dyDescent="0.25">
      <c r="A598" s="716" t="s">
        <v>424</v>
      </c>
      <c r="B598" s="710"/>
      <c r="C598" s="719">
        <f>C597</f>
        <v>8661115.2699999996</v>
      </c>
      <c r="D598" s="708">
        <v>25172871.5</v>
      </c>
      <c r="F598" s="121"/>
    </row>
    <row r="599" spans="1:6" ht="13.8" x14ac:dyDescent="0.25">
      <c r="A599" s="716" t="s">
        <v>427</v>
      </c>
      <c r="B599" s="710"/>
      <c r="C599" s="717" t="s">
        <v>428</v>
      </c>
      <c r="D599" s="718" t="s">
        <v>428</v>
      </c>
      <c r="E599" s="698"/>
      <c r="F599" s="121"/>
    </row>
    <row r="600" spans="1:6" ht="13.8" x14ac:dyDescent="0.25">
      <c r="A600" s="720" t="s">
        <v>422</v>
      </c>
      <c r="B600" s="721"/>
      <c r="C600" s="722">
        <v>14</v>
      </c>
      <c r="D600" s="723">
        <v>54</v>
      </c>
      <c r="F600" s="121"/>
    </row>
    <row r="601" spans="1:6" ht="13.8" x14ac:dyDescent="0.25">
      <c r="A601" s="705" t="s">
        <v>423</v>
      </c>
      <c r="B601" s="710"/>
      <c r="C601" s="724">
        <v>9287135.5399999991</v>
      </c>
      <c r="D601" s="725">
        <v>32555408.689999998</v>
      </c>
      <c r="F601" s="121"/>
    </row>
    <row r="602" spans="1:6" ht="13.8" x14ac:dyDescent="0.25">
      <c r="A602" s="705" t="s">
        <v>424</v>
      </c>
      <c r="B602" s="710"/>
      <c r="C602" s="724">
        <f>C601-C550</f>
        <v>8658038.216298135</v>
      </c>
      <c r="D602" s="725">
        <v>31103037.296643425</v>
      </c>
      <c r="F602" s="121"/>
    </row>
    <row r="603" spans="1:6" ht="13.8" x14ac:dyDescent="0.25">
      <c r="A603" s="705" t="s">
        <v>429</v>
      </c>
      <c r="B603" s="710"/>
      <c r="C603" s="726" t="s">
        <v>430</v>
      </c>
      <c r="D603" s="726" t="s">
        <v>430</v>
      </c>
      <c r="E603" s="698"/>
      <c r="F603" s="121"/>
    </row>
    <row r="604" spans="1:6" ht="14.4" thickBot="1" x14ac:dyDescent="0.3">
      <c r="A604" s="727" t="s">
        <v>357</v>
      </c>
      <c r="B604" s="728"/>
      <c r="C604" s="729">
        <f>C592+C600+C596</f>
        <v>28</v>
      </c>
      <c r="D604" s="730">
        <v>97</v>
      </c>
      <c r="E604" s="698"/>
      <c r="F604" s="121"/>
    </row>
    <row r="605" spans="1:6" ht="14.4" thickBot="1" x14ac:dyDescent="0.3">
      <c r="A605" s="727" t="s">
        <v>431</v>
      </c>
      <c r="B605" s="728"/>
      <c r="C605" s="731">
        <f>C593+C601+C597</f>
        <v>17948250.809999999</v>
      </c>
      <c r="D605" s="731">
        <v>62663658.359999999</v>
      </c>
      <c r="E605" s="698"/>
      <c r="F605" s="121"/>
    </row>
    <row r="606" spans="1:6" ht="13.8" x14ac:dyDescent="0.25">
      <c r="A606" s="732" t="s">
        <v>432</v>
      </c>
      <c r="B606" s="733"/>
      <c r="C606" s="733"/>
      <c r="D606" s="734"/>
      <c r="E606" s="629"/>
      <c r="F606" s="368"/>
    </row>
    <row r="607" spans="1:6" x14ac:dyDescent="0.25">
      <c r="A607" s="735" t="s">
        <v>433</v>
      </c>
      <c r="B607" s="736"/>
      <c r="C607" s="736"/>
      <c r="D607" s="736"/>
      <c r="E607" s="736"/>
      <c r="F607" s="737"/>
    </row>
    <row r="608" spans="1:6" x14ac:dyDescent="0.25">
      <c r="A608" s="735"/>
      <c r="B608" s="736"/>
      <c r="C608" s="736"/>
      <c r="D608" s="736"/>
      <c r="E608" s="736"/>
      <c r="F608" s="737"/>
    </row>
    <row r="609" spans="1:7" ht="14.4" thickBot="1" x14ac:dyDescent="0.3">
      <c r="A609" s="738"/>
      <c r="B609" s="739"/>
      <c r="C609" s="740"/>
      <c r="D609" s="741"/>
      <c r="E609" s="742"/>
      <c r="F609" s="743"/>
    </row>
    <row r="610" spans="1:7" ht="17.399999999999999" thickBot="1" x14ac:dyDescent="0.35">
      <c r="A610" s="8" t="s">
        <v>434</v>
      </c>
      <c r="B610" s="9"/>
      <c r="C610" s="9"/>
      <c r="D610" s="9"/>
      <c r="E610" s="9"/>
      <c r="F610" s="10"/>
    </row>
    <row r="611" spans="1:7" ht="14.4" thickBot="1" x14ac:dyDescent="0.3">
      <c r="A611" s="580" t="s">
        <v>435</v>
      </c>
      <c r="B611" s="580" t="s">
        <v>436</v>
      </c>
      <c r="C611" s="580" t="s">
        <v>437</v>
      </c>
      <c r="D611" s="580" t="s">
        <v>339</v>
      </c>
      <c r="E611" s="580" t="s">
        <v>438</v>
      </c>
      <c r="F611" s="368"/>
      <c r="G611" s="744"/>
    </row>
    <row r="612" spans="1:7" ht="13.8" hidden="1" x14ac:dyDescent="0.25">
      <c r="A612" s="745" t="s">
        <v>439</v>
      </c>
      <c r="B612" s="746">
        <v>0</v>
      </c>
      <c r="C612" s="747">
        <f t="shared" ref="C612" si="8">ROUND(B612/$B$618,4)</f>
        <v>0</v>
      </c>
      <c r="D612" s="748">
        <v>0</v>
      </c>
      <c r="E612" s="749">
        <f t="shared" ref="E612" si="9">ROUND(D612/$D$618,4)</f>
        <v>0</v>
      </c>
      <c r="F612" s="368"/>
    </row>
    <row r="613" spans="1:7" ht="13.8" x14ac:dyDescent="0.25">
      <c r="A613" s="745" t="s">
        <v>440</v>
      </c>
      <c r="B613" s="746">
        <v>95757386.149999976</v>
      </c>
      <c r="C613" s="747">
        <f>B613/$B$618</f>
        <v>8.1242700188992614E-2</v>
      </c>
      <c r="D613" s="748">
        <v>134</v>
      </c>
      <c r="E613" s="749">
        <f>D613/$D$618</f>
        <v>6.4516129032258063E-2</v>
      </c>
      <c r="F613" s="368"/>
    </row>
    <row r="614" spans="1:7" ht="13.8" x14ac:dyDescent="0.25">
      <c r="A614" s="745" t="s">
        <v>441</v>
      </c>
      <c r="B614" s="746">
        <v>85524548.279999927</v>
      </c>
      <c r="C614" s="747">
        <f t="shared" ref="C614:C617" si="10">B614/$B$618</f>
        <v>7.2560932519888544E-2</v>
      </c>
      <c r="D614" s="748">
        <v>124</v>
      </c>
      <c r="E614" s="749">
        <f t="shared" ref="E614:E618" si="11">D614/$D$618</f>
        <v>5.9701492537313432E-2</v>
      </c>
      <c r="F614" s="368"/>
    </row>
    <row r="615" spans="1:7" ht="13.8" x14ac:dyDescent="0.25">
      <c r="A615" s="745" t="s">
        <v>442</v>
      </c>
      <c r="B615" s="746">
        <v>287004429.77000016</v>
      </c>
      <c r="C615" s="747">
        <f t="shared" si="10"/>
        <v>0.24350095358901894</v>
      </c>
      <c r="D615" s="748">
        <v>491</v>
      </c>
      <c r="E615" s="749">
        <f t="shared" si="11"/>
        <v>0.23639865190178141</v>
      </c>
      <c r="F615" s="368"/>
    </row>
    <row r="616" spans="1:7" ht="13.8" x14ac:dyDescent="0.25">
      <c r="A616" s="745" t="s">
        <v>443</v>
      </c>
      <c r="B616" s="746">
        <v>409475465.12000054</v>
      </c>
      <c r="C616" s="747">
        <f t="shared" si="10"/>
        <v>0.34740810902441821</v>
      </c>
      <c r="D616" s="748">
        <v>735</v>
      </c>
      <c r="E616" s="749">
        <f t="shared" si="11"/>
        <v>0.35387578237843043</v>
      </c>
      <c r="F616" s="368"/>
    </row>
    <row r="617" spans="1:7" ht="14.4" thickBot="1" x14ac:dyDescent="0.3">
      <c r="A617" s="745" t="s">
        <v>444</v>
      </c>
      <c r="B617" s="750">
        <v>300896510.77999926</v>
      </c>
      <c r="C617" s="747">
        <f t="shared" si="10"/>
        <v>0.25528730467768168</v>
      </c>
      <c r="D617" s="748">
        <v>593</v>
      </c>
      <c r="E617" s="749">
        <f t="shared" si="11"/>
        <v>0.28550794415021669</v>
      </c>
      <c r="F617" s="368"/>
    </row>
    <row r="618" spans="1:7" ht="14.4" thickBot="1" x14ac:dyDescent="0.3">
      <c r="A618" s="751" t="s">
        <v>357</v>
      </c>
      <c r="B618" s="752">
        <v>1178658340.0999999</v>
      </c>
      <c r="C618" s="753">
        <f>SUM(C612:C617)</f>
        <v>1</v>
      </c>
      <c r="D618" s="754">
        <v>2077</v>
      </c>
      <c r="E618" s="755">
        <f t="shared" si="11"/>
        <v>1</v>
      </c>
      <c r="F618" s="368"/>
    </row>
    <row r="619" spans="1:7" ht="14.4" thickBot="1" x14ac:dyDescent="0.3">
      <c r="A619" s="625"/>
      <c r="B619" s="207"/>
      <c r="C619" s="207"/>
      <c r="D619" s="207"/>
      <c r="E619" s="208"/>
      <c r="F619" s="368"/>
    </row>
    <row r="620" spans="1:7" ht="14.4" thickBot="1" x14ac:dyDescent="0.3">
      <c r="A620" s="756" t="s">
        <v>445</v>
      </c>
      <c r="B620" s="756" t="s">
        <v>436</v>
      </c>
      <c r="C620" s="757" t="s">
        <v>437</v>
      </c>
      <c r="D620" s="756" t="s">
        <v>339</v>
      </c>
      <c r="E620" s="758" t="s">
        <v>438</v>
      </c>
      <c r="F620" s="368"/>
    </row>
    <row r="621" spans="1:7" ht="13.8" x14ac:dyDescent="0.25">
      <c r="A621" s="759" t="s">
        <v>446</v>
      </c>
      <c r="B621" s="760">
        <v>112840158</v>
      </c>
      <c r="C621" s="747">
        <f>B621/$B$630</f>
        <v>9.5736104485059176E-2</v>
      </c>
      <c r="D621" s="761">
        <v>220</v>
      </c>
      <c r="E621" s="762">
        <f>D621/$D$630</f>
        <v>0.1059220028887819</v>
      </c>
      <c r="F621" s="368"/>
    </row>
    <row r="622" spans="1:7" ht="13.8" x14ac:dyDescent="0.25">
      <c r="A622" s="745" t="s">
        <v>447</v>
      </c>
      <c r="B622" s="746">
        <v>58809986.809999995</v>
      </c>
      <c r="C622" s="747">
        <f t="shared" ref="C622:C629" si="12">B622/$B$630</f>
        <v>4.9895703283286005E-2</v>
      </c>
      <c r="D622" s="763">
        <v>113</v>
      </c>
      <c r="E622" s="749">
        <f t="shared" ref="E622:E630" si="13">D622/$D$630</f>
        <v>5.4405392392874341E-2</v>
      </c>
      <c r="F622" s="368"/>
    </row>
    <row r="623" spans="1:7" ht="13.8" x14ac:dyDescent="0.25">
      <c r="A623" s="745" t="s">
        <v>448</v>
      </c>
      <c r="B623" s="746">
        <v>553463211.73000002</v>
      </c>
      <c r="C623" s="747">
        <f t="shared" si="12"/>
        <v>0.4695705217536093</v>
      </c>
      <c r="D623" s="763">
        <v>983</v>
      </c>
      <c r="E623" s="749">
        <f t="shared" si="13"/>
        <v>0.4732787674530573</v>
      </c>
      <c r="F623" s="368"/>
    </row>
    <row r="624" spans="1:7" ht="13.8" x14ac:dyDescent="0.25">
      <c r="A624" s="745" t="s">
        <v>449</v>
      </c>
      <c r="B624" s="746">
        <v>150696635.58000001</v>
      </c>
      <c r="C624" s="747">
        <f t="shared" si="12"/>
        <v>0.12785438362673834</v>
      </c>
      <c r="D624" s="763">
        <v>265</v>
      </c>
      <c r="E624" s="749">
        <f t="shared" si="13"/>
        <v>0.12758786711603273</v>
      </c>
      <c r="F624" s="368"/>
    </row>
    <row r="625" spans="1:7" ht="13.8" x14ac:dyDescent="0.25">
      <c r="A625" s="764" t="s">
        <v>450</v>
      </c>
      <c r="B625" s="746">
        <v>18902691.190000001</v>
      </c>
      <c r="C625" s="747">
        <f t="shared" si="12"/>
        <v>1.603746441771774E-2</v>
      </c>
      <c r="D625" s="763">
        <v>31</v>
      </c>
      <c r="E625" s="749">
        <f t="shared" si="13"/>
        <v>1.4925373134328358E-2</v>
      </c>
      <c r="F625" s="368"/>
    </row>
    <row r="626" spans="1:7" ht="13.8" x14ac:dyDescent="0.25">
      <c r="A626" s="745" t="s">
        <v>451</v>
      </c>
      <c r="B626" s="746">
        <v>56789062.259999998</v>
      </c>
      <c r="C626" s="747">
        <f t="shared" si="12"/>
        <v>4.8181105862434986E-2</v>
      </c>
      <c r="D626" s="763">
        <v>97</v>
      </c>
      <c r="E626" s="749">
        <f t="shared" si="13"/>
        <v>4.6701974000962924E-2</v>
      </c>
      <c r="F626" s="368"/>
      <c r="G626" s="765"/>
    </row>
    <row r="627" spans="1:7" ht="13.8" x14ac:dyDescent="0.25">
      <c r="A627" s="745" t="s">
        <v>452</v>
      </c>
      <c r="B627" s="746">
        <v>28483185.27</v>
      </c>
      <c r="C627" s="747">
        <f t="shared" si="12"/>
        <v>2.4165769079089894E-2</v>
      </c>
      <c r="D627" s="763">
        <v>51</v>
      </c>
      <c r="E627" s="749">
        <f t="shared" si="13"/>
        <v>2.4554646124217622E-2</v>
      </c>
      <c r="F627" s="368"/>
    </row>
    <row r="628" spans="1:7" ht="13.8" x14ac:dyDescent="0.25">
      <c r="A628" s="745" t="s">
        <v>453</v>
      </c>
      <c r="B628" s="746">
        <v>16855485.739999998</v>
      </c>
      <c r="C628" s="747">
        <f t="shared" si="12"/>
        <v>1.4300569695684624E-2</v>
      </c>
      <c r="D628" s="763">
        <v>26</v>
      </c>
      <c r="E628" s="749">
        <f t="shared" si="13"/>
        <v>1.2518054886856042E-2</v>
      </c>
      <c r="F628" s="368"/>
    </row>
    <row r="629" spans="1:7" ht="14.4" thickBot="1" x14ac:dyDescent="0.3">
      <c r="A629" s="745" t="s">
        <v>454</v>
      </c>
      <c r="B629" s="750">
        <v>181817923.52000001</v>
      </c>
      <c r="C629" s="747">
        <f t="shared" si="12"/>
        <v>0.15425837779638008</v>
      </c>
      <c r="D629" s="766">
        <v>291</v>
      </c>
      <c r="E629" s="767">
        <f t="shared" si="13"/>
        <v>0.14010592200288879</v>
      </c>
      <c r="F629" s="368"/>
    </row>
    <row r="630" spans="1:7" ht="14.4" thickBot="1" x14ac:dyDescent="0.3">
      <c r="A630" s="768" t="s">
        <v>357</v>
      </c>
      <c r="B630" s="752">
        <v>1178658340.0999999</v>
      </c>
      <c r="C630" s="769">
        <f>SUM(C621:C629)</f>
        <v>0.99999999999999989</v>
      </c>
      <c r="D630" s="754">
        <v>2077</v>
      </c>
      <c r="E630" s="755">
        <f t="shared" si="13"/>
        <v>1</v>
      </c>
      <c r="F630" s="368"/>
    </row>
    <row r="631" spans="1:7" ht="14.4" thickBot="1" x14ac:dyDescent="0.3">
      <c r="A631" s="625"/>
      <c r="B631" s="207"/>
      <c r="C631" s="207"/>
      <c r="D631" s="207"/>
      <c r="E631" s="208"/>
      <c r="F631" s="368"/>
    </row>
    <row r="632" spans="1:7" ht="14.4" thickBot="1" x14ac:dyDescent="0.3">
      <c r="A632" s="756" t="s">
        <v>455</v>
      </c>
      <c r="B632" s="757" t="s">
        <v>436</v>
      </c>
      <c r="C632" s="757" t="s">
        <v>437</v>
      </c>
      <c r="D632" s="757" t="s">
        <v>339</v>
      </c>
      <c r="E632" s="770" t="s">
        <v>438</v>
      </c>
      <c r="F632" s="368"/>
    </row>
    <row r="633" spans="1:7" ht="13.8" x14ac:dyDescent="0.25">
      <c r="A633" s="771" t="s">
        <v>456</v>
      </c>
      <c r="B633" s="772">
        <v>54979105.889999993</v>
      </c>
      <c r="C633" s="773">
        <f>B633/$B$635</f>
        <v>4.6645498546538461E-2</v>
      </c>
      <c r="D633" s="774">
        <v>103</v>
      </c>
      <c r="E633" s="749">
        <f>D633/$D$635</f>
        <v>4.9590755897929703E-2</v>
      </c>
      <c r="F633" s="368"/>
    </row>
    <row r="634" spans="1:7" ht="14.4" thickBot="1" x14ac:dyDescent="0.3">
      <c r="A634" s="775" t="s">
        <v>457</v>
      </c>
      <c r="B634" s="750">
        <v>1123679234.21</v>
      </c>
      <c r="C634" s="776">
        <f>B634/$B$635</f>
        <v>0.95335450145346146</v>
      </c>
      <c r="D634" s="774">
        <v>1974</v>
      </c>
      <c r="E634" s="749">
        <f>D634/$D$635</f>
        <v>0.95040924410207028</v>
      </c>
      <c r="F634" s="368"/>
    </row>
    <row r="635" spans="1:7" ht="14.4" thickBot="1" x14ac:dyDescent="0.3">
      <c r="A635" s="768" t="s">
        <v>357</v>
      </c>
      <c r="B635" s="752">
        <v>1178658340.1000001</v>
      </c>
      <c r="C635" s="777">
        <f>SUM(C633:C634)</f>
        <v>0.99999999999999989</v>
      </c>
      <c r="D635" s="754">
        <v>2077</v>
      </c>
      <c r="E635" s="755">
        <f>SUM(E633:E634)</f>
        <v>1</v>
      </c>
      <c r="F635" s="368"/>
    </row>
    <row r="636" spans="1:7" ht="14.4" thickBot="1" x14ac:dyDescent="0.3">
      <c r="A636" s="778"/>
      <c r="B636" s="101"/>
      <c r="C636" s="379"/>
      <c r="D636" s="379"/>
      <c r="E636" s="779"/>
      <c r="F636" s="368"/>
    </row>
    <row r="637" spans="1:7" ht="14.4" thickBot="1" x14ac:dyDescent="0.3">
      <c r="A637" s="756" t="s">
        <v>458</v>
      </c>
      <c r="B637" s="757" t="s">
        <v>436</v>
      </c>
      <c r="C637" s="756" t="s">
        <v>437</v>
      </c>
      <c r="D637" s="757" t="s">
        <v>339</v>
      </c>
      <c r="E637" s="758" t="s">
        <v>438</v>
      </c>
      <c r="F637" s="368"/>
    </row>
    <row r="638" spans="1:7" ht="13.8" x14ac:dyDescent="0.25">
      <c r="A638" s="771" t="s">
        <v>459</v>
      </c>
      <c r="B638" s="780">
        <v>1133346479.3711438</v>
      </c>
      <c r="C638" s="781">
        <f>B638/$B$641</f>
        <v>0.96155640766516637</v>
      </c>
      <c r="D638" s="782">
        <v>2021</v>
      </c>
      <c r="E638" s="773">
        <f>D638/$D$641</f>
        <v>0.97303803562831004</v>
      </c>
      <c r="F638" s="368"/>
    </row>
    <row r="639" spans="1:7" ht="13.8" x14ac:dyDescent="0.25">
      <c r="A639" s="783" t="s">
        <v>460</v>
      </c>
      <c r="B639" s="780">
        <v>36557225.989154905</v>
      </c>
      <c r="C639" s="784">
        <f t="shared" ref="C639:C640" si="14">B639/$B$641</f>
        <v>3.1015965140545571E-2</v>
      </c>
      <c r="D639" s="782">
        <v>39</v>
      </c>
      <c r="E639" s="785">
        <f t="shared" ref="E639:E640" si="15">D639/$D$641</f>
        <v>1.8777082330284064E-2</v>
      </c>
      <c r="F639" s="368"/>
    </row>
    <row r="640" spans="1:7" ht="14.4" thickBot="1" x14ac:dyDescent="0.3">
      <c r="A640" s="783" t="s">
        <v>461</v>
      </c>
      <c r="B640" s="750">
        <v>8754634.7397011351</v>
      </c>
      <c r="C640" s="786">
        <f t="shared" si="14"/>
        <v>7.427627194288018E-3</v>
      </c>
      <c r="D640" s="782">
        <v>17</v>
      </c>
      <c r="E640" s="776">
        <f t="shared" si="15"/>
        <v>8.1848820414058745E-3</v>
      </c>
      <c r="F640" s="368"/>
    </row>
    <row r="641" spans="1:6" ht="14.4" thickBot="1" x14ac:dyDescent="0.3">
      <c r="A641" s="787" t="s">
        <v>357</v>
      </c>
      <c r="B641" s="752">
        <v>1178658340.0999999</v>
      </c>
      <c r="C641" s="777">
        <f>SUM(C638:C640)</f>
        <v>1</v>
      </c>
      <c r="D641" s="754">
        <f>SUM(D638:D640)</f>
        <v>2077</v>
      </c>
      <c r="E641" s="777">
        <f>SUM(E638:E640)</f>
        <v>1</v>
      </c>
      <c r="F641" s="368"/>
    </row>
    <row r="642" spans="1:6" ht="14.4" thickBot="1" x14ac:dyDescent="0.3">
      <c r="A642" s="625"/>
      <c r="B642" s="207"/>
      <c r="C642" s="207"/>
      <c r="D642" s="207"/>
      <c r="E642" s="208"/>
      <c r="F642" s="368"/>
    </row>
    <row r="643" spans="1:6" ht="14.4" thickBot="1" x14ac:dyDescent="0.3">
      <c r="A643" s="756" t="s">
        <v>462</v>
      </c>
      <c r="B643" s="757" t="s">
        <v>436</v>
      </c>
      <c r="C643" s="756" t="s">
        <v>437</v>
      </c>
      <c r="D643" s="757" t="s">
        <v>339</v>
      </c>
      <c r="E643" s="770" t="s">
        <v>438</v>
      </c>
      <c r="F643" s="368"/>
    </row>
    <row r="644" spans="1:6" ht="13.8" x14ac:dyDescent="0.25">
      <c r="A644" s="771" t="s">
        <v>463</v>
      </c>
      <c r="B644" s="772">
        <v>0</v>
      </c>
      <c r="C644" s="788">
        <f>B644/$B$646</f>
        <v>0</v>
      </c>
      <c r="D644" s="789">
        <v>0</v>
      </c>
      <c r="E644" s="749">
        <f>D644/$D$646</f>
        <v>0</v>
      </c>
      <c r="F644" s="790"/>
    </row>
    <row r="645" spans="1:6" ht="14.4" thickBot="1" x14ac:dyDescent="0.3">
      <c r="A645" s="775" t="s">
        <v>464</v>
      </c>
      <c r="B645" s="750">
        <v>1178658340.0999999</v>
      </c>
      <c r="C645" s="791">
        <f>B645/$B$646</f>
        <v>1</v>
      </c>
      <c r="D645" s="789">
        <v>2077</v>
      </c>
      <c r="E645" s="749">
        <f>D645/$D$646</f>
        <v>1</v>
      </c>
      <c r="F645" s="368"/>
    </row>
    <row r="646" spans="1:6" ht="14.4" thickBot="1" x14ac:dyDescent="0.3">
      <c r="A646" s="768" t="s">
        <v>357</v>
      </c>
      <c r="B646" s="752">
        <v>1178658340.0999999</v>
      </c>
      <c r="C646" s="777">
        <f>SUM(C644:C645)</f>
        <v>1</v>
      </c>
      <c r="D646" s="792">
        <f>SUM(D644:D645)</f>
        <v>2077</v>
      </c>
      <c r="E646" s="755">
        <f>SUM(E644:E645)</f>
        <v>1</v>
      </c>
      <c r="F646" s="368"/>
    </row>
    <row r="647" spans="1:6" ht="14.4" thickBot="1" x14ac:dyDescent="0.3">
      <c r="A647" s="625"/>
      <c r="B647" s="207"/>
      <c r="C647" s="207"/>
      <c r="D647" s="207"/>
      <c r="E647" s="208"/>
      <c r="F647" s="368"/>
    </row>
    <row r="648" spans="1:6" ht="14.4" thickBot="1" x14ac:dyDescent="0.3">
      <c r="A648" s="756" t="s">
        <v>465</v>
      </c>
      <c r="B648" s="757" t="s">
        <v>436</v>
      </c>
      <c r="C648" s="756" t="s">
        <v>437</v>
      </c>
      <c r="D648" s="757" t="s">
        <v>339</v>
      </c>
      <c r="E648" s="770" t="s">
        <v>438</v>
      </c>
      <c r="F648" s="368"/>
    </row>
    <row r="649" spans="1:6" ht="13.8" x14ac:dyDescent="0.25">
      <c r="A649" s="771" t="s">
        <v>466</v>
      </c>
      <c r="B649" s="772">
        <v>1030302462.37</v>
      </c>
      <c r="C649" s="773">
        <f>B649/$B$652</f>
        <v>0.87413156749273668</v>
      </c>
      <c r="D649" s="774">
        <v>1856</v>
      </c>
      <c r="E649" s="749">
        <f>D649/$D$652</f>
        <v>0.89359653346172363</v>
      </c>
      <c r="F649" s="368"/>
    </row>
    <row r="650" spans="1:6" ht="13.8" x14ac:dyDescent="0.25">
      <c r="A650" s="783" t="s">
        <v>467</v>
      </c>
      <c r="B650" s="772">
        <v>21163676.559999999</v>
      </c>
      <c r="C650" s="785">
        <f t="shared" ref="C650:C651" si="16">B650/$B$652</f>
        <v>1.795573478757587E-2</v>
      </c>
      <c r="D650" s="774">
        <v>37</v>
      </c>
      <c r="E650" s="749">
        <f t="shared" ref="E650:E651" si="17">D650/$D$652</f>
        <v>1.7814155031295138E-2</v>
      </c>
      <c r="F650" s="368"/>
    </row>
    <row r="651" spans="1:6" ht="14.4" thickBot="1" x14ac:dyDescent="0.3">
      <c r="A651" s="775" t="s">
        <v>468</v>
      </c>
      <c r="B651" s="750">
        <v>127192201.17</v>
      </c>
      <c r="C651" s="776">
        <f t="shared" si="16"/>
        <v>0.10791269771968758</v>
      </c>
      <c r="D651" s="774">
        <v>184</v>
      </c>
      <c r="E651" s="749">
        <f t="shared" si="17"/>
        <v>8.8589311506981225E-2</v>
      </c>
      <c r="F651" s="368"/>
    </row>
    <row r="652" spans="1:6" ht="14.4" thickBot="1" x14ac:dyDescent="0.3">
      <c r="A652" s="793" t="s">
        <v>357</v>
      </c>
      <c r="B652" s="752">
        <v>1178658340.0999999</v>
      </c>
      <c r="C652" s="777">
        <f>SUM(C649:C651)</f>
        <v>1</v>
      </c>
      <c r="D652" s="794">
        <f>SUM(D649:D651)</f>
        <v>2077</v>
      </c>
      <c r="E652" s="755">
        <f>SUM(E649:E651)</f>
        <v>1</v>
      </c>
      <c r="F652" s="368"/>
    </row>
    <row r="653" spans="1:6" ht="14.4" thickBot="1" x14ac:dyDescent="0.3">
      <c r="A653" s="625"/>
      <c r="B653" s="207"/>
      <c r="C653" s="207"/>
      <c r="D653" s="207"/>
      <c r="E653" s="208"/>
      <c r="F653" s="368"/>
    </row>
    <row r="654" spans="1:6" ht="14.4" thickBot="1" x14ac:dyDescent="0.3">
      <c r="A654" s="757" t="s">
        <v>469</v>
      </c>
      <c r="B654" s="757" t="s">
        <v>436</v>
      </c>
      <c r="C654" s="757" t="s">
        <v>437</v>
      </c>
      <c r="D654" s="757" t="s">
        <v>339</v>
      </c>
      <c r="E654" s="770" t="s">
        <v>438</v>
      </c>
      <c r="F654" s="368"/>
    </row>
    <row r="655" spans="1:6" ht="13.8" x14ac:dyDescent="0.25">
      <c r="A655" s="795" t="s">
        <v>470</v>
      </c>
      <c r="B655" s="796">
        <v>6522613.4699999997</v>
      </c>
      <c r="C655" s="785">
        <f>B655/$B$663</f>
        <v>5.5339306125357811E-3</v>
      </c>
      <c r="D655" s="797">
        <v>8</v>
      </c>
      <c r="E655" s="798">
        <f>D655/$D$663</f>
        <v>3.8517091959557053E-3</v>
      </c>
      <c r="F655" s="368"/>
    </row>
    <row r="656" spans="1:6" ht="13.8" x14ac:dyDescent="0.25">
      <c r="A656" s="795">
        <v>2015</v>
      </c>
      <c r="B656" s="796">
        <v>18515483.010000005</v>
      </c>
      <c r="C656" s="785">
        <f t="shared" ref="C656:C662" si="18">B656/$B$663</f>
        <v>1.5708948369575114E-2</v>
      </c>
      <c r="D656" s="797">
        <v>29</v>
      </c>
      <c r="E656" s="798">
        <f>D656/$D$663</f>
        <v>1.3962445835339432E-2</v>
      </c>
      <c r="F656" s="368"/>
    </row>
    <row r="657" spans="1:6" ht="13.8" x14ac:dyDescent="0.25">
      <c r="A657" s="795">
        <v>2016</v>
      </c>
      <c r="B657" s="796">
        <v>42147368.880000003</v>
      </c>
      <c r="C657" s="785">
        <f t="shared" si="18"/>
        <v>3.5758766935314039E-2</v>
      </c>
      <c r="D657" s="797">
        <v>65</v>
      </c>
      <c r="E657" s="798">
        <f t="shared" ref="E657:E662" si="19">D657/$D$663</f>
        <v>3.1295137217140105E-2</v>
      </c>
      <c r="F657" s="368"/>
    </row>
    <row r="658" spans="1:6" ht="13.8" x14ac:dyDescent="0.25">
      <c r="A658" s="795">
        <v>2017</v>
      </c>
      <c r="B658" s="796">
        <v>128249104.87</v>
      </c>
      <c r="C658" s="785">
        <f t="shared" si="18"/>
        <v>0.10880939836994584</v>
      </c>
      <c r="D658" s="797">
        <v>247</v>
      </c>
      <c r="E658" s="798">
        <f t="shared" si="19"/>
        <v>0.1189215214251324</v>
      </c>
      <c r="F658" s="368"/>
    </row>
    <row r="659" spans="1:6" ht="13.8" x14ac:dyDescent="0.25">
      <c r="A659" s="795">
        <v>2018</v>
      </c>
      <c r="B659" s="796">
        <v>363536708.29000002</v>
      </c>
      <c r="C659" s="785">
        <f t="shared" si="18"/>
        <v>0.30843264406813325</v>
      </c>
      <c r="D659" s="797">
        <v>675</v>
      </c>
      <c r="E659" s="798">
        <f t="shared" si="19"/>
        <v>0.32498796340876263</v>
      </c>
      <c r="F659" s="368"/>
    </row>
    <row r="660" spans="1:6" ht="13.8" x14ac:dyDescent="0.25">
      <c r="A660" s="795">
        <v>2019</v>
      </c>
      <c r="B660" s="796">
        <v>280642289.57999998</v>
      </c>
      <c r="C660" s="785">
        <f t="shared" si="18"/>
        <v>0.23810317208309043</v>
      </c>
      <c r="D660" s="797">
        <v>539</v>
      </c>
      <c r="E660" s="798">
        <f t="shared" si="19"/>
        <v>0.25950890707751567</v>
      </c>
      <c r="F660" s="368"/>
    </row>
    <row r="661" spans="1:6" ht="13.8" x14ac:dyDescent="0.25">
      <c r="A661" s="795">
        <v>2020</v>
      </c>
      <c r="B661" s="796">
        <v>337363147.19999993</v>
      </c>
      <c r="C661" s="785">
        <f t="shared" si="18"/>
        <v>0.28622641160913292</v>
      </c>
      <c r="D661" s="797">
        <v>511</v>
      </c>
      <c r="E661" s="798">
        <f t="shared" si="19"/>
        <v>0.24602792489167069</v>
      </c>
      <c r="F661" s="368"/>
    </row>
    <row r="662" spans="1:6" ht="14.4" thickBot="1" x14ac:dyDescent="0.3">
      <c r="A662" s="795">
        <v>2021</v>
      </c>
      <c r="B662" s="750">
        <v>1681624.8</v>
      </c>
      <c r="C662" s="785">
        <f t="shared" si="18"/>
        <v>1.4267279522726896E-3</v>
      </c>
      <c r="D662" s="797">
        <v>3</v>
      </c>
      <c r="E662" s="798">
        <f t="shared" si="19"/>
        <v>1.4443909484833895E-3</v>
      </c>
      <c r="F662" s="368"/>
    </row>
    <row r="663" spans="1:6" ht="14.4" thickBot="1" x14ac:dyDescent="0.3">
      <c r="A663" s="787" t="s">
        <v>357</v>
      </c>
      <c r="B663" s="752">
        <v>1178658340.0999999</v>
      </c>
      <c r="C663" s="755">
        <f>SUM(C655:C662)</f>
        <v>1</v>
      </c>
      <c r="D663" s="794">
        <v>2077</v>
      </c>
      <c r="E663" s="755">
        <f>SUM(E655:E662)</f>
        <v>1</v>
      </c>
      <c r="F663" s="799"/>
    </row>
    <row r="664" spans="1:6" ht="14.4" thickBot="1" x14ac:dyDescent="0.3">
      <c r="A664" s="625"/>
      <c r="B664" s="207"/>
      <c r="C664" s="207"/>
      <c r="D664" s="207"/>
      <c r="E664" s="208"/>
      <c r="F664" s="368"/>
    </row>
    <row r="665" spans="1:6" ht="14.4" thickBot="1" x14ac:dyDescent="0.3">
      <c r="A665" s="757" t="s">
        <v>471</v>
      </c>
      <c r="B665" s="757" t="s">
        <v>436</v>
      </c>
      <c r="C665" s="757" t="s">
        <v>437</v>
      </c>
      <c r="D665" s="757" t="s">
        <v>339</v>
      </c>
      <c r="E665" s="758" t="s">
        <v>438</v>
      </c>
      <c r="F665" s="800"/>
    </row>
    <row r="666" spans="1:6" ht="13.8" x14ac:dyDescent="0.25">
      <c r="A666" s="801" t="s">
        <v>472</v>
      </c>
      <c r="B666" s="796">
        <v>365717197.13</v>
      </c>
      <c r="C666" s="785">
        <f>B666/$B$674</f>
        <v>0.31028261938822049</v>
      </c>
      <c r="D666" s="797">
        <v>1028</v>
      </c>
      <c r="E666" s="802">
        <f>D666/$D$674</f>
        <v>0.49494463168030811</v>
      </c>
      <c r="F666" s="800"/>
    </row>
    <row r="667" spans="1:6" ht="13.8" x14ac:dyDescent="0.25">
      <c r="A667" s="801" t="s">
        <v>473</v>
      </c>
      <c r="B667" s="796">
        <v>401952301.12999994</v>
      </c>
      <c r="C667" s="785">
        <f t="shared" ref="C667:C673" si="20">B667/$B$674</f>
        <v>0.34102528905526386</v>
      </c>
      <c r="D667" s="797">
        <v>668</v>
      </c>
      <c r="E667" s="798">
        <f t="shared" ref="E667:E673" si="21">D667/$D$674</f>
        <v>0.32161771786230142</v>
      </c>
      <c r="F667" s="800"/>
    </row>
    <row r="668" spans="1:6" ht="13.8" x14ac:dyDescent="0.25">
      <c r="A668" s="801" t="s">
        <v>474</v>
      </c>
      <c r="B668" s="796">
        <v>163169205.34999999</v>
      </c>
      <c r="C668" s="785">
        <f t="shared" si="20"/>
        <v>0.13843638974815753</v>
      </c>
      <c r="D668" s="797">
        <v>192</v>
      </c>
      <c r="E668" s="798">
        <f t="shared" si="21"/>
        <v>9.244102070293693E-2</v>
      </c>
      <c r="F668" s="800"/>
    </row>
    <row r="669" spans="1:6" ht="13.8" x14ac:dyDescent="0.25">
      <c r="A669" s="801" t="s">
        <v>475</v>
      </c>
      <c r="B669" s="796">
        <v>115064020.36</v>
      </c>
      <c r="C669" s="785">
        <f t="shared" si="20"/>
        <v>9.7622878866014492E-2</v>
      </c>
      <c r="D669" s="797">
        <v>103</v>
      </c>
      <c r="E669" s="798">
        <f t="shared" si="21"/>
        <v>4.9590755897929703E-2</v>
      </c>
      <c r="F669" s="800"/>
    </row>
    <row r="670" spans="1:6" ht="13.8" x14ac:dyDescent="0.25">
      <c r="A670" s="801" t="s">
        <v>476</v>
      </c>
      <c r="B670" s="796">
        <v>68049319.650000006</v>
      </c>
      <c r="C670" s="785">
        <f t="shared" si="20"/>
        <v>5.773455914648392E-2</v>
      </c>
      <c r="D670" s="797">
        <v>50</v>
      </c>
      <c r="E670" s="798">
        <f t="shared" si="21"/>
        <v>2.4073182474723159E-2</v>
      </c>
      <c r="F670" s="800"/>
    </row>
    <row r="671" spans="1:6" ht="13.8" x14ac:dyDescent="0.25">
      <c r="A671" s="801" t="s">
        <v>477</v>
      </c>
      <c r="B671" s="796">
        <v>38854765.359999999</v>
      </c>
      <c r="C671" s="785">
        <f t="shared" si="20"/>
        <v>3.2965248739260163E-2</v>
      </c>
      <c r="D671" s="797">
        <v>24</v>
      </c>
      <c r="E671" s="798">
        <f t="shared" si="21"/>
        <v>1.1555127587867116E-2</v>
      </c>
      <c r="F671" s="800"/>
    </row>
    <row r="672" spans="1:6" ht="13.8" x14ac:dyDescent="0.25">
      <c r="A672" s="801" t="s">
        <v>478</v>
      </c>
      <c r="B672" s="796">
        <v>9304986.7100000009</v>
      </c>
      <c r="C672" s="785">
        <f t="shared" si="20"/>
        <v>7.8945580694830923E-3</v>
      </c>
      <c r="D672" s="797">
        <v>5</v>
      </c>
      <c r="E672" s="798">
        <f t="shared" si="21"/>
        <v>2.4073182474723159E-3</v>
      </c>
      <c r="F672" s="803"/>
    </row>
    <row r="673" spans="1:6" ht="14.4" thickBot="1" x14ac:dyDescent="0.3">
      <c r="A673" s="801" t="s">
        <v>479</v>
      </c>
      <c r="B673" s="750">
        <v>16546544.410000002</v>
      </c>
      <c r="C673" s="785">
        <f t="shared" si="20"/>
        <v>1.4038456987116518E-2</v>
      </c>
      <c r="D673" s="797">
        <v>7</v>
      </c>
      <c r="E673" s="798">
        <f t="shared" si="21"/>
        <v>3.3702455464612422E-3</v>
      </c>
      <c r="F673" s="800"/>
    </row>
    <row r="674" spans="1:6" ht="14.4" thickBot="1" x14ac:dyDescent="0.3">
      <c r="A674" s="768" t="s">
        <v>357</v>
      </c>
      <c r="B674" s="752">
        <v>1178658340.0999999</v>
      </c>
      <c r="C674" s="804">
        <f>SUM(C666:C673)</f>
        <v>1.0000000000000002</v>
      </c>
      <c r="D674" s="794">
        <f>SUM(D666:D673)</f>
        <v>2077</v>
      </c>
      <c r="E674" s="804">
        <f>SUM(E666:E673)</f>
        <v>1</v>
      </c>
      <c r="F674" s="800"/>
    </row>
    <row r="675" spans="1:6" ht="14.4" thickBot="1" x14ac:dyDescent="0.3">
      <c r="A675" s="625"/>
      <c r="B675" s="207"/>
      <c r="C675" s="207"/>
      <c r="D675" s="207"/>
      <c r="E675" s="208"/>
      <c r="F675" s="121"/>
    </row>
    <row r="676" spans="1:6" ht="14.4" thickBot="1" x14ac:dyDescent="0.3">
      <c r="A676" s="757" t="s">
        <v>480</v>
      </c>
      <c r="B676" s="757" t="s">
        <v>436</v>
      </c>
      <c r="C676" s="757" t="s">
        <v>437</v>
      </c>
      <c r="D676" s="756" t="s">
        <v>339</v>
      </c>
      <c r="E676" s="758" t="s">
        <v>438</v>
      </c>
      <c r="F676" s="800"/>
    </row>
    <row r="677" spans="1:6" ht="13.8" x14ac:dyDescent="0.25">
      <c r="A677" s="805" t="s">
        <v>481</v>
      </c>
      <c r="B677" s="806">
        <v>25278170.539999999</v>
      </c>
      <c r="C677" s="747">
        <f>B677/$B$688</f>
        <v>2.1446563164229038E-2</v>
      </c>
      <c r="D677" s="807">
        <v>101</v>
      </c>
      <c r="E677" s="802">
        <f>D677/$D$688</f>
        <v>4.8627828598940777E-2</v>
      </c>
      <c r="F677" s="800"/>
    </row>
    <row r="678" spans="1:6" ht="13.8" x14ac:dyDescent="0.25">
      <c r="A678" s="805" t="s">
        <v>482</v>
      </c>
      <c r="B678" s="808">
        <v>27532476.850000001</v>
      </c>
      <c r="C678" s="747">
        <f t="shared" ref="C678:C687" si="22">B678/$B$688</f>
        <v>2.3359166870752457E-2</v>
      </c>
      <c r="D678" s="797">
        <v>49</v>
      </c>
      <c r="E678" s="798">
        <f t="shared" ref="E678:E687" si="23">D678/$D$688</f>
        <v>2.3591718825228696E-2</v>
      </c>
      <c r="F678" s="800"/>
    </row>
    <row r="679" spans="1:6" ht="13.8" x14ac:dyDescent="0.25">
      <c r="A679" s="805" t="s">
        <v>483</v>
      </c>
      <c r="B679" s="808">
        <v>64646005.170000002</v>
      </c>
      <c r="C679" s="747">
        <f t="shared" si="22"/>
        <v>5.4847111304973495E-2</v>
      </c>
      <c r="D679" s="797">
        <v>107</v>
      </c>
      <c r="E679" s="798">
        <f t="shared" si="23"/>
        <v>5.1516610495907562E-2</v>
      </c>
      <c r="F679" s="800"/>
    </row>
    <row r="680" spans="1:6" ht="13.8" x14ac:dyDescent="0.25">
      <c r="A680" s="805" t="s">
        <v>484</v>
      </c>
      <c r="B680" s="808">
        <v>143213685.30000001</v>
      </c>
      <c r="C680" s="747">
        <f t="shared" si="22"/>
        <v>0.12150568186523794</v>
      </c>
      <c r="D680" s="797">
        <v>244</v>
      </c>
      <c r="E680" s="798">
        <f t="shared" si="23"/>
        <v>0.11747713047664901</v>
      </c>
      <c r="F680" s="800"/>
    </row>
    <row r="681" spans="1:6" ht="13.8" x14ac:dyDescent="0.25">
      <c r="A681" s="805" t="s">
        <v>485</v>
      </c>
      <c r="B681" s="808">
        <v>120307006.55</v>
      </c>
      <c r="C681" s="747">
        <f t="shared" si="22"/>
        <v>0.10207114518002977</v>
      </c>
      <c r="D681" s="797">
        <v>215</v>
      </c>
      <c r="E681" s="798">
        <f t="shared" si="23"/>
        <v>0.10351468464130958</v>
      </c>
      <c r="F681" s="800"/>
    </row>
    <row r="682" spans="1:6" ht="13.8" x14ac:dyDescent="0.25">
      <c r="A682" s="805" t="s">
        <v>486</v>
      </c>
      <c r="B682" s="808">
        <v>171388304.53999999</v>
      </c>
      <c r="C682" s="747">
        <f t="shared" si="22"/>
        <v>0.14540965664864258</v>
      </c>
      <c r="D682" s="797">
        <v>323</v>
      </c>
      <c r="E682" s="798">
        <f t="shared" si="23"/>
        <v>0.15551275878671161</v>
      </c>
      <c r="F682" s="800"/>
    </row>
    <row r="683" spans="1:6" ht="13.8" x14ac:dyDescent="0.25">
      <c r="A683" s="805" t="s">
        <v>487</v>
      </c>
      <c r="B683" s="808">
        <v>222145380.03999999</v>
      </c>
      <c r="C683" s="747">
        <f t="shared" si="22"/>
        <v>0.18847309053203043</v>
      </c>
      <c r="D683" s="797">
        <v>397</v>
      </c>
      <c r="E683" s="798">
        <f t="shared" si="23"/>
        <v>0.19114106884930188</v>
      </c>
      <c r="F683" s="800"/>
    </row>
    <row r="684" spans="1:6" ht="13.8" x14ac:dyDescent="0.25">
      <c r="A684" s="805" t="s">
        <v>488</v>
      </c>
      <c r="B684" s="808">
        <v>256394685.27000001</v>
      </c>
      <c r="C684" s="747">
        <f t="shared" si="22"/>
        <v>0.217530964272689</v>
      </c>
      <c r="D684" s="797">
        <v>414</v>
      </c>
      <c r="E684" s="798">
        <f t="shared" si="23"/>
        <v>0.19932595089070776</v>
      </c>
      <c r="F684" s="800"/>
    </row>
    <row r="685" spans="1:6" ht="13.8" x14ac:dyDescent="0.25">
      <c r="A685" s="809" t="s">
        <v>489</v>
      </c>
      <c r="B685" s="808">
        <v>108884014.05</v>
      </c>
      <c r="C685" s="747">
        <f t="shared" si="22"/>
        <v>9.2379623802400654E-2</v>
      </c>
      <c r="D685" s="797">
        <v>173</v>
      </c>
      <c r="E685" s="798">
        <f t="shared" si="23"/>
        <v>8.3293211362542127E-2</v>
      </c>
      <c r="F685" s="800"/>
    </row>
    <row r="686" spans="1:6" ht="13.8" x14ac:dyDescent="0.25">
      <c r="A686" s="809" t="s">
        <v>490</v>
      </c>
      <c r="B686" s="808">
        <v>18867292.199999999</v>
      </c>
      <c r="C686" s="747">
        <f t="shared" si="22"/>
        <v>1.6007431125799575E-2</v>
      </c>
      <c r="D686" s="797">
        <v>27</v>
      </c>
      <c r="E686" s="798">
        <f t="shared" si="23"/>
        <v>1.2999518536350506E-2</v>
      </c>
      <c r="F686" s="800"/>
    </row>
    <row r="687" spans="1:6" ht="14.4" thickBot="1" x14ac:dyDescent="0.3">
      <c r="A687" s="809" t="s">
        <v>491</v>
      </c>
      <c r="B687" s="750">
        <v>20001319.59</v>
      </c>
      <c r="C687" s="747">
        <f t="shared" si="22"/>
        <v>1.696956523321512E-2</v>
      </c>
      <c r="D687" s="810">
        <v>27</v>
      </c>
      <c r="E687" s="798">
        <f t="shared" si="23"/>
        <v>1.2999518536350506E-2</v>
      </c>
      <c r="F687" s="800"/>
    </row>
    <row r="688" spans="1:6" ht="14.4" thickBot="1" x14ac:dyDescent="0.3">
      <c r="A688" s="768" t="s">
        <v>357</v>
      </c>
      <c r="B688" s="752">
        <v>1178658340.0999999</v>
      </c>
      <c r="C688" s="769">
        <f>SUM(C677:C687)</f>
        <v>1</v>
      </c>
      <c r="D688" s="752">
        <f>SUM(D677:D687)</f>
        <v>2077</v>
      </c>
      <c r="E688" s="811">
        <f>SUM(E677:E687)</f>
        <v>0.99999999999999989</v>
      </c>
      <c r="F688" s="812"/>
    </row>
    <row r="690" spans="2:2" x14ac:dyDescent="0.25">
      <c r="B690" s="278"/>
    </row>
    <row r="691" spans="2:2" x14ac:dyDescent="0.25">
      <c r="B691" s="278"/>
    </row>
    <row r="692" spans="2:2" x14ac:dyDescent="0.25">
      <c r="B692" s="278"/>
    </row>
    <row r="693" spans="2:2" x14ac:dyDescent="0.25">
      <c r="B693" s="278"/>
    </row>
    <row r="694" spans="2:2" x14ac:dyDescent="0.25">
      <c r="B694" s="278"/>
    </row>
    <row r="695" spans="2:2" x14ac:dyDescent="0.25">
      <c r="B695" s="278"/>
    </row>
    <row r="696" spans="2:2" x14ac:dyDescent="0.25">
      <c r="B696" s="278"/>
    </row>
    <row r="697" spans="2:2" x14ac:dyDescent="0.25">
      <c r="B697" s="278"/>
    </row>
    <row r="698" spans="2:2" x14ac:dyDescent="0.25">
      <c r="B698" s="278"/>
    </row>
    <row r="699" spans="2:2" x14ac:dyDescent="0.25">
      <c r="B699" s="278"/>
    </row>
    <row r="700" spans="2:2" x14ac:dyDescent="0.25">
      <c r="B700" s="278"/>
    </row>
    <row r="701" spans="2:2" x14ac:dyDescent="0.25">
      <c r="B701" s="278"/>
    </row>
    <row r="702" spans="2:2" x14ac:dyDescent="0.25">
      <c r="B702" s="278"/>
    </row>
  </sheetData>
  <mergeCells count="132">
    <mergeCell ref="A606:C606"/>
    <mergeCell ref="A607:F608"/>
    <mergeCell ref="A610:F610"/>
    <mergeCell ref="A542:F542"/>
    <mergeCell ref="A558:F558"/>
    <mergeCell ref="A559:F559"/>
    <mergeCell ref="A573:F573"/>
    <mergeCell ref="A589:D589"/>
    <mergeCell ref="A590:D590"/>
    <mergeCell ref="B493:C493"/>
    <mergeCell ref="B494:C494"/>
    <mergeCell ref="B495:C495"/>
    <mergeCell ref="B496:C496"/>
    <mergeCell ref="A498:F498"/>
    <mergeCell ref="A511:F511"/>
    <mergeCell ref="B483:C483"/>
    <mergeCell ref="B484:C484"/>
    <mergeCell ref="A485:A496"/>
    <mergeCell ref="B485:C485"/>
    <mergeCell ref="B486:C486"/>
    <mergeCell ref="B487:C487"/>
    <mergeCell ref="B488:C488"/>
    <mergeCell ref="B489:C489"/>
    <mergeCell ref="B490:C490"/>
    <mergeCell ref="B492:C492"/>
    <mergeCell ref="A472:A484"/>
    <mergeCell ref="B472:C472"/>
    <mergeCell ref="B473:C473"/>
    <mergeCell ref="B474:C474"/>
    <mergeCell ref="B475:C475"/>
    <mergeCell ref="B477:C477"/>
    <mergeCell ref="B479:C479"/>
    <mergeCell ref="B480:C480"/>
    <mergeCell ref="B481:C481"/>
    <mergeCell ref="B482:C482"/>
    <mergeCell ref="A461:A471"/>
    <mergeCell ref="B461:C461"/>
    <mergeCell ref="B462:C462"/>
    <mergeCell ref="B464:C464"/>
    <mergeCell ref="B465:C465"/>
    <mergeCell ref="B466:C466"/>
    <mergeCell ref="B471:C471"/>
    <mergeCell ref="B452:C452"/>
    <mergeCell ref="B453:C453"/>
    <mergeCell ref="B454:C454"/>
    <mergeCell ref="B455:C455"/>
    <mergeCell ref="B456:C456"/>
    <mergeCell ref="B457:C457"/>
    <mergeCell ref="B443:C443"/>
    <mergeCell ref="B444:C444"/>
    <mergeCell ref="B445:C445"/>
    <mergeCell ref="B446:C446"/>
    <mergeCell ref="A447:A456"/>
    <mergeCell ref="B447:C447"/>
    <mergeCell ref="B448:C448"/>
    <mergeCell ref="B449:C449"/>
    <mergeCell ref="B450:C450"/>
    <mergeCell ref="B451:C451"/>
    <mergeCell ref="B434:C434"/>
    <mergeCell ref="B435:C435"/>
    <mergeCell ref="B436:C436"/>
    <mergeCell ref="A437:A446"/>
    <mergeCell ref="B437:C437"/>
    <mergeCell ref="B438:C438"/>
    <mergeCell ref="B439:C439"/>
    <mergeCell ref="B440:C440"/>
    <mergeCell ref="B441:C441"/>
    <mergeCell ref="B442:C442"/>
    <mergeCell ref="A409:C409"/>
    <mergeCell ref="A426:F426"/>
    <mergeCell ref="B427:C427"/>
    <mergeCell ref="A428:A435"/>
    <mergeCell ref="B428:C428"/>
    <mergeCell ref="B429:C429"/>
    <mergeCell ref="B430:C430"/>
    <mergeCell ref="B431:C431"/>
    <mergeCell ref="B432:C432"/>
    <mergeCell ref="B433:C433"/>
    <mergeCell ref="A385:B385"/>
    <mergeCell ref="A386:B386"/>
    <mergeCell ref="A387:B387"/>
    <mergeCell ref="A388:C388"/>
    <mergeCell ref="A389:C389"/>
    <mergeCell ref="A402:C402"/>
    <mergeCell ref="A376:B376"/>
    <mergeCell ref="A380:C380"/>
    <mergeCell ref="A381:B381"/>
    <mergeCell ref="A382:B382"/>
    <mergeCell ref="A383:B383"/>
    <mergeCell ref="A384:B384"/>
    <mergeCell ref="A370:B370"/>
    <mergeCell ref="A371:B371"/>
    <mergeCell ref="A372:B372"/>
    <mergeCell ref="A373:B373"/>
    <mergeCell ref="A374:B374"/>
    <mergeCell ref="A375:B375"/>
    <mergeCell ref="A364:B364"/>
    <mergeCell ref="A365:B365"/>
    <mergeCell ref="A366:B366"/>
    <mergeCell ref="A367:B367"/>
    <mergeCell ref="A368:B368"/>
    <mergeCell ref="A369:B369"/>
    <mergeCell ref="A314:F314"/>
    <mergeCell ref="A334:F334"/>
    <mergeCell ref="B356:E359"/>
    <mergeCell ref="A361:F361"/>
    <mergeCell ref="A362:B362"/>
    <mergeCell ref="A363:B363"/>
    <mergeCell ref="A147:C147"/>
    <mergeCell ref="A166:C166"/>
    <mergeCell ref="A290:B290"/>
    <mergeCell ref="A292:F292"/>
    <mergeCell ref="A293:C293"/>
    <mergeCell ref="A303:C303"/>
    <mergeCell ref="D63:F63"/>
    <mergeCell ref="A65:F65"/>
    <mergeCell ref="A142:F142"/>
    <mergeCell ref="A144:F144"/>
    <mergeCell ref="A145:F145"/>
    <mergeCell ref="A146:F146"/>
    <mergeCell ref="A32:F32"/>
    <mergeCell ref="D33:F33"/>
    <mergeCell ref="A37:F37"/>
    <mergeCell ref="A38:C40"/>
    <mergeCell ref="A50:F50"/>
    <mergeCell ref="A57:F57"/>
    <mergeCell ref="A3:F3"/>
    <mergeCell ref="B4:F4"/>
    <mergeCell ref="A7:B8"/>
    <mergeCell ref="A13:C16"/>
    <mergeCell ref="A20:F20"/>
    <mergeCell ref="D24:F24"/>
  </mergeCells>
  <conditionalFormatting sqref="F428:F496">
    <cfRule type="containsText" dxfId="2" priority="1" operator="containsText" text="Yes">
      <formula>NOT(ISERROR(SEARCH("Yes",F428)))</formula>
    </cfRule>
    <cfRule type="containsText" dxfId="1" priority="2" operator="containsText" text="No">
      <formula>NOT(ISERROR(SEARCH("No",F428)))</formula>
    </cfRule>
    <cfRule type="cellIs" dxfId="0" priority="3" operator="equal">
      <formula>"""No"""</formula>
    </cfRule>
  </conditionalFormatting>
  <hyperlinks>
    <hyperlink ref="D63" r:id="rId1" xr:uid="{A2213BA1-7464-493F-8D81-40932782D2DD}"/>
    <hyperlink ref="D60" r:id="rId2" xr:uid="{D87329CD-B056-491D-A283-D9EA1FBEDE61}"/>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 - Amber House Fund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Kubashini Perumal</dc:creator>
  <cp:lastModifiedBy>Kubashini Perumal</cp:lastModifiedBy>
  <dcterms:created xsi:type="dcterms:W3CDTF">2025-05-28T12:41:09Z</dcterms:created>
  <dcterms:modified xsi:type="dcterms:W3CDTF">2025-05-28T12:43:28Z</dcterms:modified>
</cp:coreProperties>
</file>